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C:\Users\tsmith\Downloads\"/>
    </mc:Choice>
  </mc:AlternateContent>
  <xr:revisionPtr revIDLastSave="0" documentId="8_{C7C38AB5-070C-4961-95FA-D818AF18DFD9}" xr6:coauthVersionLast="47" xr6:coauthVersionMax="47" xr10:uidLastSave="{00000000-0000-0000-0000-000000000000}"/>
  <bookViews>
    <workbookView xWindow="-110" yWindow="-110" windowWidth="19420" windowHeight="11500" tabRatio="820" firstSheet="12" activeTab="12" xr2:uid="{00000000-000D-0000-FFFF-FFFF00000000}"/>
  </bookViews>
  <sheets>
    <sheet name="Instructions" sheetId="12" r:id="rId1"/>
    <sheet name="Self-Assessment Summary" sheetId="10" r:id="rId2"/>
    <sheet name="Standard 1" sheetId="5" r:id="rId3"/>
    <sheet name="Standard 2" sheetId="4" r:id="rId4"/>
    <sheet name="Standard 3" sheetId="3" r:id="rId5"/>
    <sheet name="Standard 4" sheetId="2" r:id="rId6"/>
    <sheet name="Standard 5" sheetId="11" r:id="rId7"/>
    <sheet name="Standard 6" sheetId="6" r:id="rId8"/>
    <sheet name="Standard 7" sheetId="7" r:id="rId9"/>
    <sheet name="Standard 8" sheetId="8" r:id="rId10"/>
    <sheet name="Standard 9" sheetId="9" r:id="rId11"/>
    <sheet name="RFFM Landing" sheetId="31" r:id="rId12"/>
    <sheet name="CSIP" sheetId="18" r:id="rId13"/>
    <sheet name="CSIP Timeline" sheetId="35" r:id="rId14"/>
    <sheet name="OZ" sheetId="19" r:id="rId15"/>
  </sheets>
  <externalReferences>
    <externalReference r:id="rId16"/>
  </externalReferences>
  <definedNames>
    <definedName name="_xlnm._FilterDatabase" localSheetId="12" hidden="1">CSIP!$C$1:$P$510</definedName>
    <definedName name="_xlnm._FilterDatabase" localSheetId="14" hidden="1">OZ!$A$1:$D$681</definedName>
    <definedName name="Actual">(PeriodInActual*('[1]Project Planner'!$E1&gt;0))*PeriodInPlan</definedName>
    <definedName name="ActualBeyond">PeriodInActual*('[1]Project Planner'!$E1&gt;0)</definedName>
    <definedName name="PercentComplete">PercentCompleteBeyond*PeriodInPlan</definedName>
    <definedName name="PercentCompleteBeyond">('[1]Project Planner'!A$4=MEDIAN('[1]Project Planner'!A$4,'[1]Project Planner'!$E1,'[1]Project Planner'!$E1+'[1]Project Planner'!$F1)*('[1]Project Planner'!$E1&gt;0))*(('[1]Project Planner'!A$4&lt;(INT('[1]Project Planner'!$E1+'[1]Project Planner'!$F1*'[1]Project Planner'!$G1)))+('[1]Project Planner'!A$4='[1]Project Planner'!$E1))*('[1]Project Planner'!$G1&gt;0)</definedName>
    <definedName name="period_selected">'[1]Project Planner'!$H$2</definedName>
    <definedName name="PeriodInActual">'[1]Project Planner'!A$4=MEDIAN('[1]Project Planner'!A$4,'[1]Project Planner'!$E1,'[1]Project Planner'!$E1+'[1]Project Planner'!$F1-1)</definedName>
    <definedName name="PeriodInPlan">'[1]Project Planner'!A$4=MEDIAN('[1]Project Planner'!A$4,'[1]Project Planner'!$C1,'[1]Project Planner'!$C1+'[1]Project Planner'!$D1-1)</definedName>
    <definedName name="Plan">PeriodInPlan*('[1]Project Planner'!$C1&gt;0)</definedName>
    <definedName name="_xlnm.Print_Area" localSheetId="1">'Self-Assessment Summary'!$A$5:$T$32</definedName>
    <definedName name="_xlnm.Print_Area" localSheetId="2">'Standard 1'!$B$1:$G$50</definedName>
    <definedName name="_xlnm.Print_Area" localSheetId="3">'Standard 2'!$B$1:$F$53</definedName>
    <definedName name="_xlnm.Print_Area" localSheetId="4">'Standard 3'!$B$1:$F$55</definedName>
    <definedName name="_xlnm.Print_Area" localSheetId="5">'Standard 4'!$B$1:$F$68</definedName>
    <definedName name="_xlnm.Print_Area" localSheetId="6">'Standard 5'!$B$1:$F$75</definedName>
    <definedName name="_xlnm.Print_Area" localSheetId="7">'Standard 6'!$B$1:$F$45</definedName>
    <definedName name="_xlnm.Print_Area" localSheetId="8">'Standard 7'!$B$1:$F$43</definedName>
    <definedName name="_xlnm.Print_Area" localSheetId="9">'Standard 8'!$B$1:$F$56</definedName>
    <definedName name="_xlnm.Print_Area" localSheetId="10">'Standard 9'!$B$1:$F$49</definedName>
    <definedName name="St.1_RiskFactIntervention" localSheetId="14">OZ!$A$6:$D$6</definedName>
    <definedName name="St.1_RiskFactIntervention">#REF!</definedName>
    <definedName name="St1_1_1C">CSIP!$C$12:$P$12</definedName>
    <definedName name="St1_RegFoundation" localSheetId="14">OZ!$A$3:$D$5</definedName>
    <definedName name="St1_RegFoundation">#REF!</definedName>
    <definedName name="Text11">'Standard 5'!$H$50</definedName>
    <definedName name="Text13">'Standard 5'!$H$53</definedName>
    <definedName name="Text14">'Standard 5'!$H$55</definedName>
    <definedName name="Text15">'Standard 5'!$H$57</definedName>
    <definedName name="Text16">'Standard 5'!$H$58</definedName>
    <definedName name="Text17">'Standard 5'!$H$59</definedName>
    <definedName name="Text18">'Standard 5'!$H$61</definedName>
    <definedName name="Text19">'Standard 5'!$H$63</definedName>
    <definedName name="Text2">'Standard 5'!$H$40</definedName>
    <definedName name="Text20">'Standard 5'!$H$64</definedName>
    <definedName name="Text3">'Standard 5'!$H$41</definedName>
    <definedName name="Text5">'Standard 5'!$H$43</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0" i="18" l="1"/>
  <c r="E145" i="18"/>
  <c r="F103" i="18"/>
  <c r="E81" i="18"/>
  <c r="H41" i="6" l="1"/>
  <c r="H40" i="7"/>
  <c r="H40" i="6"/>
  <c r="H42" i="6"/>
  <c r="H43" i="6"/>
  <c r="H39" i="6"/>
  <c r="AF23" i="10" l="1"/>
  <c r="Y22" i="10"/>
  <c r="AL22" i="10"/>
  <c r="AK22" i="10"/>
  <c r="AJ22" i="10"/>
  <c r="AI26" i="10"/>
  <c r="AI23" i="10"/>
  <c r="AI22" i="10"/>
  <c r="AI20" i="10"/>
  <c r="AH26" i="10"/>
  <c r="AH23" i="10"/>
  <c r="AH22" i="10"/>
  <c r="AH21" i="10"/>
  <c r="AH20" i="10"/>
  <c r="AG26" i="10"/>
  <c r="AG23" i="10"/>
  <c r="AG22" i="10"/>
  <c r="AG21" i="10"/>
  <c r="AG20" i="10"/>
  <c r="AG19" i="10"/>
  <c r="AF26" i="10"/>
  <c r="AF22" i="10"/>
  <c r="AF21" i="10"/>
  <c r="AF20" i="10"/>
  <c r="AF19" i="10"/>
  <c r="AE26" i="10"/>
  <c r="AE23" i="10"/>
  <c r="AE22" i="10"/>
  <c r="AE21" i="10"/>
  <c r="AE20" i="10"/>
  <c r="AE19" i="10"/>
  <c r="AE18" i="10"/>
  <c r="AD26" i="10"/>
  <c r="AD23" i="10"/>
  <c r="AD22" i="10"/>
  <c r="AD21" i="10"/>
  <c r="AD20" i="10"/>
  <c r="AD19" i="10"/>
  <c r="AD18" i="10"/>
  <c r="AC27" i="10"/>
  <c r="AC26" i="10"/>
  <c r="AC23" i="10"/>
  <c r="AC22" i="10"/>
  <c r="AC21" i="10"/>
  <c r="AC20" i="10"/>
  <c r="AC19" i="10"/>
  <c r="AC18" i="10"/>
  <c r="AB27" i="10"/>
  <c r="AB26" i="10"/>
  <c r="AB23" i="10"/>
  <c r="AB22" i="10"/>
  <c r="AB21" i="10"/>
  <c r="AB20" i="10"/>
  <c r="AB19" i="10"/>
  <c r="AB18" i="10"/>
  <c r="AA27" i="10"/>
  <c r="AA26" i="10"/>
  <c r="AA23" i="10"/>
  <c r="AA22" i="10"/>
  <c r="AA21" i="10"/>
  <c r="AA20" i="10"/>
  <c r="AA19" i="10"/>
  <c r="AA18" i="10"/>
  <c r="Z27" i="10"/>
  <c r="Z26" i="10"/>
  <c r="Z24" i="10"/>
  <c r="Z23" i="10"/>
  <c r="Z22" i="10"/>
  <c r="Z21" i="10"/>
  <c r="Z20" i="10"/>
  <c r="Z19" i="10"/>
  <c r="Y27" i="10"/>
  <c r="Y26" i="10"/>
  <c r="Y24" i="10"/>
  <c r="Y23" i="10"/>
  <c r="Y21" i="10"/>
  <c r="Y20" i="10"/>
  <c r="Y19" i="10"/>
  <c r="Y18" i="10"/>
  <c r="X27" i="10"/>
  <c r="X26" i="10"/>
  <c r="X25" i="10"/>
  <c r="X24" i="10"/>
  <c r="X23" i="10"/>
  <c r="X22" i="10"/>
  <c r="X21" i="10"/>
  <c r="X20" i="10"/>
  <c r="X19" i="10"/>
  <c r="X18" i="10"/>
  <c r="W27" i="10"/>
  <c r="W26" i="10"/>
  <c r="W25" i="10"/>
  <c r="W24" i="10"/>
  <c r="W23" i="10"/>
  <c r="W22" i="10"/>
  <c r="W21" i="10"/>
  <c r="W20" i="10"/>
  <c r="W19" i="10"/>
  <c r="W18" i="10"/>
  <c r="AB17" i="10"/>
  <c r="AA17" i="10"/>
  <c r="Z18" i="10"/>
  <c r="Z17" i="10"/>
  <c r="Y17" i="10"/>
  <c r="X17" i="10"/>
  <c r="W17" i="10"/>
  <c r="F20" i="10"/>
  <c r="O19" i="10"/>
  <c r="M110" i="18" l="1"/>
  <c r="M111" i="18"/>
  <c r="M112" i="18"/>
  <c r="M113" i="18"/>
  <c r="M114" i="18"/>
  <c r="M115" i="18"/>
  <c r="A35" i="19"/>
  <c r="A36" i="19"/>
  <c r="A37" i="19"/>
  <c r="A38" i="19"/>
  <c r="A39" i="19"/>
  <c r="A40" i="19"/>
  <c r="A41" i="19"/>
  <c r="A42" i="19"/>
  <c r="A43" i="19"/>
  <c r="A44" i="19"/>
  <c r="A45" i="19"/>
  <c r="A46" i="19"/>
  <c r="A47" i="19"/>
  <c r="A48" i="19"/>
  <c r="A49" i="19"/>
  <c r="A50" i="19"/>
  <c r="A51" i="19"/>
  <c r="A52" i="19"/>
  <c r="A53" i="19"/>
  <c r="A54" i="19"/>
  <c r="A34" i="19"/>
  <c r="C35" i="19"/>
  <c r="C36" i="19"/>
  <c r="C37" i="19"/>
  <c r="C38" i="19"/>
  <c r="C39" i="19"/>
  <c r="C40" i="19"/>
  <c r="C41" i="19"/>
  <c r="C42" i="19"/>
  <c r="C43" i="19"/>
  <c r="C44" i="19"/>
  <c r="C45" i="19"/>
  <c r="C46" i="19"/>
  <c r="C47" i="19"/>
  <c r="C48" i="19"/>
  <c r="C49" i="19"/>
  <c r="C50" i="19"/>
  <c r="C51" i="19"/>
  <c r="C52" i="19"/>
  <c r="C53" i="19"/>
  <c r="C54" i="19"/>
  <c r="C34" i="19"/>
  <c r="A56" i="19"/>
  <c r="A55" i="19"/>
  <c r="C56" i="19"/>
  <c r="C55" i="19"/>
  <c r="D56" i="19"/>
  <c r="D55" i="19"/>
  <c r="D35" i="19"/>
  <c r="D36" i="19"/>
  <c r="D37" i="19"/>
  <c r="D38" i="19"/>
  <c r="D39" i="19"/>
  <c r="D40" i="19"/>
  <c r="D41" i="19"/>
  <c r="D42" i="19"/>
  <c r="D43" i="19"/>
  <c r="D44" i="19"/>
  <c r="D45" i="19"/>
  <c r="D46" i="19"/>
  <c r="D47" i="19"/>
  <c r="D48" i="19"/>
  <c r="D49" i="19"/>
  <c r="D50" i="19"/>
  <c r="D51" i="19"/>
  <c r="D52" i="19"/>
  <c r="D53" i="19"/>
  <c r="D54" i="19"/>
  <c r="D34" i="19"/>
  <c r="D30" i="19"/>
  <c r="D110" i="18"/>
  <c r="G112" i="18" s="1"/>
  <c r="D31" i="19"/>
  <c r="C30" i="19"/>
  <c r="E110" i="18" s="1"/>
  <c r="A30" i="19"/>
  <c r="C110" i="18" s="1"/>
  <c r="C113" i="18" s="1"/>
  <c r="D13" i="19"/>
  <c r="D12" i="19"/>
  <c r="D8" i="19"/>
  <c r="D7" i="19"/>
  <c r="G113" i="18" l="1"/>
  <c r="D113" i="18"/>
  <c r="D112" i="18"/>
  <c r="D111" i="18"/>
  <c r="D115" i="18"/>
  <c r="D114" i="18"/>
  <c r="C112" i="18"/>
  <c r="C115" i="18"/>
  <c r="C111" i="18"/>
  <c r="C114" i="18"/>
  <c r="G110" i="18"/>
  <c r="G115" i="18"/>
  <c r="G114" i="18"/>
  <c r="G111" i="18"/>
  <c r="A8" i="19" l="1"/>
  <c r="A7" i="19"/>
  <c r="C8" i="19"/>
  <c r="C7" i="19"/>
  <c r="D11" i="18" l="1"/>
  <c r="G11" i="18" s="1"/>
  <c r="A4" i="19"/>
  <c r="C11" i="18" s="1"/>
  <c r="C4" i="19"/>
  <c r="E11" i="18" s="1"/>
  <c r="D4" i="19"/>
  <c r="F11" i="18" s="1"/>
  <c r="M11" i="18"/>
  <c r="A5" i="19"/>
  <c r="C5" i="19"/>
  <c r="C15" i="9"/>
  <c r="C14" i="9"/>
  <c r="C13" i="9"/>
  <c r="C15" i="8"/>
  <c r="C14" i="8"/>
  <c r="C13" i="8"/>
  <c r="C15" i="7"/>
  <c r="C14" i="7"/>
  <c r="C13" i="7"/>
  <c r="C15" i="6"/>
  <c r="C14" i="6"/>
  <c r="C13" i="6"/>
  <c r="C15" i="11"/>
  <c r="C14" i="11"/>
  <c r="C13" i="11"/>
  <c r="C15" i="2"/>
  <c r="C14" i="2"/>
  <c r="C13" i="2"/>
  <c r="C15" i="3"/>
  <c r="C14" i="3"/>
  <c r="C13" i="3"/>
  <c r="C15" i="4"/>
  <c r="C14" i="4"/>
  <c r="C13" i="4"/>
  <c r="C15" i="5"/>
  <c r="C14" i="5"/>
  <c r="C13" i="5"/>
  <c r="K47" i="9"/>
  <c r="H47" i="9"/>
  <c r="K27" i="10" s="1"/>
  <c r="K46" i="9"/>
  <c r="H46" i="9"/>
  <c r="J27" i="10" s="1"/>
  <c r="K44" i="9"/>
  <c r="H44" i="9"/>
  <c r="I27" i="10" s="1"/>
  <c r="K43" i="9"/>
  <c r="H43" i="9"/>
  <c r="H27" i="10" s="1"/>
  <c r="K41" i="9"/>
  <c r="H41" i="9"/>
  <c r="G27" i="10" s="1"/>
  <c r="K40" i="9"/>
  <c r="H40" i="9"/>
  <c r="F27" i="10" s="1"/>
  <c r="K39" i="9"/>
  <c r="H39" i="9"/>
  <c r="E27" i="10" s="1"/>
  <c r="J38" i="9"/>
  <c r="C29" i="9"/>
  <c r="C17" i="9"/>
  <c r="A27" i="10" s="1"/>
  <c r="K1" i="9"/>
  <c r="K54" i="8"/>
  <c r="H54" i="8"/>
  <c r="Q26" i="10" s="1"/>
  <c r="K53" i="8"/>
  <c r="H53" i="8"/>
  <c r="P26" i="10" s="1"/>
  <c r="K52" i="8"/>
  <c r="H52" i="8"/>
  <c r="O26" i="10" s="1"/>
  <c r="K51" i="8"/>
  <c r="H51" i="8"/>
  <c r="N26" i="10" s="1"/>
  <c r="K50" i="8"/>
  <c r="H50" i="8"/>
  <c r="M26" i="10" s="1"/>
  <c r="K49" i="8"/>
  <c r="H49" i="8"/>
  <c r="L26" i="10" s="1"/>
  <c r="K48" i="8"/>
  <c r="H48" i="8"/>
  <c r="K26" i="10" s="1"/>
  <c r="K47" i="8"/>
  <c r="H47" i="8"/>
  <c r="J26" i="10" s="1"/>
  <c r="H46" i="8"/>
  <c r="K45" i="8"/>
  <c r="H45" i="8"/>
  <c r="I26" i="10" s="1"/>
  <c r="K44" i="8"/>
  <c r="H44" i="8"/>
  <c r="H26" i="10" s="1"/>
  <c r="H43" i="8"/>
  <c r="K42" i="8"/>
  <c r="H42" i="8"/>
  <c r="G26" i="10" s="1"/>
  <c r="K41" i="8"/>
  <c r="H41" i="8"/>
  <c r="F26" i="10" s="1"/>
  <c r="H40" i="8"/>
  <c r="K39" i="8"/>
  <c r="H39" i="8"/>
  <c r="E26" i="10" s="1"/>
  <c r="J38" i="8"/>
  <c r="C29" i="8"/>
  <c r="C17" i="8"/>
  <c r="A26" i="10" s="1"/>
  <c r="K1" i="8"/>
  <c r="K41" i="7"/>
  <c r="H41" i="7"/>
  <c r="F25" i="10" s="1"/>
  <c r="K39" i="7"/>
  <c r="H39" i="7"/>
  <c r="E25" i="10" s="1"/>
  <c r="J38" i="7"/>
  <c r="C29" i="7"/>
  <c r="C17" i="7"/>
  <c r="A25" i="10" s="1"/>
  <c r="K1" i="7"/>
  <c r="K43" i="6"/>
  <c r="H24" i="10"/>
  <c r="K42" i="6"/>
  <c r="G24" i="10"/>
  <c r="K40" i="6"/>
  <c r="F24" i="10"/>
  <c r="K39" i="6"/>
  <c r="E24" i="10"/>
  <c r="J38" i="6"/>
  <c r="C17" i="6"/>
  <c r="A24" i="10" s="1"/>
  <c r="K1" i="6"/>
  <c r="K73" i="11"/>
  <c r="H73" i="11"/>
  <c r="Q23" i="10" s="1"/>
  <c r="K72" i="11"/>
  <c r="H72" i="11"/>
  <c r="P23" i="10" s="1"/>
  <c r="K71" i="11"/>
  <c r="H71" i="11"/>
  <c r="O23" i="10" s="1"/>
  <c r="K70" i="11"/>
  <c r="H70" i="11"/>
  <c r="N23" i="10" s="1"/>
  <c r="K69" i="11"/>
  <c r="H69" i="11"/>
  <c r="M23" i="10" s="1"/>
  <c r="K68" i="11"/>
  <c r="H68" i="11"/>
  <c r="L23" i="10" s="1"/>
  <c r="K67" i="11"/>
  <c r="H67" i="11"/>
  <c r="K23" i="10" s="1"/>
  <c r="K66" i="11"/>
  <c r="H66" i="11"/>
  <c r="J23" i="10" s="1"/>
  <c r="K65" i="11"/>
  <c r="H65" i="11"/>
  <c r="I23" i="10" s="1"/>
  <c r="K64" i="11"/>
  <c r="H64" i="11"/>
  <c r="H23" i="10" s="1"/>
  <c r="K63" i="11"/>
  <c r="H63" i="11"/>
  <c r="G23" i="10" s="1"/>
  <c r="H62" i="11"/>
  <c r="K61" i="11"/>
  <c r="H61" i="11"/>
  <c r="F23" i="10" s="1"/>
  <c r="H60" i="11"/>
  <c r="K59" i="11"/>
  <c r="H59" i="11"/>
  <c r="E23" i="10" s="1"/>
  <c r="K58" i="11"/>
  <c r="H58" i="11"/>
  <c r="T22" i="10" s="1"/>
  <c r="K57" i="11"/>
  <c r="H57" i="11"/>
  <c r="S22" i="10" s="1"/>
  <c r="H56" i="11"/>
  <c r="K55" i="11"/>
  <c r="H55" i="11"/>
  <c r="R22" i="10" s="1"/>
  <c r="H54" i="11"/>
  <c r="K53" i="11"/>
  <c r="H53" i="11"/>
  <c r="Q22" i="10" s="1"/>
  <c r="K52" i="11"/>
  <c r="H52" i="11"/>
  <c r="P22" i="10" s="1"/>
  <c r="H51" i="11"/>
  <c r="K50" i="11"/>
  <c r="H50" i="11"/>
  <c r="O22" i="10" s="1"/>
  <c r="K49" i="11"/>
  <c r="H49" i="11"/>
  <c r="N22" i="10" s="1"/>
  <c r="H48" i="11"/>
  <c r="K47" i="11"/>
  <c r="H47" i="11"/>
  <c r="M22" i="10" s="1"/>
  <c r="K46" i="11"/>
  <c r="H46" i="11"/>
  <c r="L22" i="10" s="1"/>
  <c r="K45" i="11"/>
  <c r="H45" i="11"/>
  <c r="K22" i="10" s="1"/>
  <c r="K44" i="11"/>
  <c r="H44" i="11"/>
  <c r="J22" i="10" s="1"/>
  <c r="K43" i="11"/>
  <c r="H43" i="11"/>
  <c r="I22" i="10" s="1"/>
  <c r="K42" i="11"/>
  <c r="H42" i="11"/>
  <c r="H22" i="10" s="1"/>
  <c r="K41" i="11"/>
  <c r="H41" i="11"/>
  <c r="G22" i="10" s="1"/>
  <c r="K40" i="11"/>
  <c r="H40" i="11"/>
  <c r="F22" i="10" s="1"/>
  <c r="K39" i="11"/>
  <c r="H39" i="11"/>
  <c r="E22" i="10" s="1"/>
  <c r="J38" i="11"/>
  <c r="C17" i="11"/>
  <c r="A22" i="10" s="1"/>
  <c r="K1" i="11"/>
  <c r="K65" i="2"/>
  <c r="H65" i="2"/>
  <c r="P21" i="10" s="1"/>
  <c r="K64" i="2"/>
  <c r="H64" i="2"/>
  <c r="O21" i="10" s="1"/>
  <c r="H63" i="2"/>
  <c r="H62" i="2"/>
  <c r="N21" i="10" s="1"/>
  <c r="H61" i="2"/>
  <c r="M21" i="10" s="1"/>
  <c r="H60" i="2"/>
  <c r="L21" i="10" s="1"/>
  <c r="H59" i="2"/>
  <c r="K21" i="10" s="1"/>
  <c r="H58" i="2"/>
  <c r="J21" i="10" s="1"/>
  <c r="H57" i="2"/>
  <c r="I21" i="10" s="1"/>
  <c r="H56" i="2"/>
  <c r="H21" i="10" s="1"/>
  <c r="H55" i="2"/>
  <c r="G21" i="10" s="1"/>
  <c r="H54" i="2"/>
  <c r="F21" i="10" s="1"/>
  <c r="H53" i="2"/>
  <c r="E21" i="10" s="1"/>
  <c r="H52" i="2"/>
  <c r="Q20" i="10" s="1"/>
  <c r="K51" i="2"/>
  <c r="H51" i="2"/>
  <c r="P20" i="10" s="1"/>
  <c r="K50" i="2"/>
  <c r="H50" i="2"/>
  <c r="O20" i="10" s="1"/>
  <c r="K49" i="2"/>
  <c r="H49" i="2"/>
  <c r="N20" i="10" s="1"/>
  <c r="K48" i="2"/>
  <c r="H48" i="2"/>
  <c r="M20" i="10" s="1"/>
  <c r="K47" i="2"/>
  <c r="H47" i="2"/>
  <c r="L20" i="10" s="1"/>
  <c r="K46" i="2"/>
  <c r="H46" i="2"/>
  <c r="K20" i="10" s="1"/>
  <c r="K45" i="2"/>
  <c r="H45" i="2"/>
  <c r="J20" i="10" s="1"/>
  <c r="K44" i="2"/>
  <c r="H44" i="2"/>
  <c r="I20" i="10" s="1"/>
  <c r="K43" i="2"/>
  <c r="H43" i="2"/>
  <c r="H20" i="10" s="1"/>
  <c r="K42" i="2"/>
  <c r="H42" i="2"/>
  <c r="G20" i="10" s="1"/>
  <c r="H41" i="2"/>
  <c r="K40" i="2"/>
  <c r="H40" i="2"/>
  <c r="K39" i="2"/>
  <c r="H39" i="2"/>
  <c r="E20" i="10" s="1"/>
  <c r="J38" i="2"/>
  <c r="C29" i="2"/>
  <c r="C17" i="2"/>
  <c r="A20" i="10" s="1"/>
  <c r="K1" i="2"/>
  <c r="K55" i="3"/>
  <c r="H55" i="3"/>
  <c r="H54" i="3"/>
  <c r="K53" i="3"/>
  <c r="H53" i="3"/>
  <c r="N19" i="10" s="1"/>
  <c r="H52" i="3"/>
  <c r="K51" i="3"/>
  <c r="H51" i="3"/>
  <c r="M19" i="10" s="1"/>
  <c r="H50" i="3"/>
  <c r="K49" i="3"/>
  <c r="H49" i="3"/>
  <c r="L19" i="10" s="1"/>
  <c r="K48" i="3"/>
  <c r="H48" i="3"/>
  <c r="K19" i="10" s="1"/>
  <c r="K47" i="3"/>
  <c r="H47" i="3"/>
  <c r="J19" i="10" s="1"/>
  <c r="H46" i="3"/>
  <c r="K45" i="3"/>
  <c r="H45" i="3"/>
  <c r="I19" i="10" s="1"/>
  <c r="H44" i="3"/>
  <c r="K43" i="3"/>
  <c r="H43" i="3"/>
  <c r="H19" i="10" s="1"/>
  <c r="H42" i="3"/>
  <c r="K41" i="3"/>
  <c r="H41" i="3"/>
  <c r="G19" i="10" s="1"/>
  <c r="K40" i="3"/>
  <c r="H40" i="3"/>
  <c r="F19" i="10" s="1"/>
  <c r="K39" i="3"/>
  <c r="H39" i="3"/>
  <c r="E19" i="10" s="1"/>
  <c r="J38" i="3"/>
  <c r="C29" i="3"/>
  <c r="C17" i="3"/>
  <c r="A19" i="10" s="1"/>
  <c r="K1" i="3"/>
  <c r="K51" i="4"/>
  <c r="H51" i="4"/>
  <c r="M18" i="10" s="1"/>
  <c r="K49" i="4"/>
  <c r="H49" i="4"/>
  <c r="L18" i="10" s="1"/>
  <c r="K48" i="4"/>
  <c r="H48" i="4"/>
  <c r="K18" i="10" s="1"/>
  <c r="K46" i="4"/>
  <c r="H46" i="4"/>
  <c r="J18" i="10" s="1"/>
  <c r="K45" i="4"/>
  <c r="H45" i="4"/>
  <c r="I18" i="10" s="1"/>
  <c r="K43" i="4"/>
  <c r="H43" i="4"/>
  <c r="H18" i="10" s="1"/>
  <c r="K42" i="4"/>
  <c r="H42" i="4"/>
  <c r="G18" i="10" s="1"/>
  <c r="K40" i="4"/>
  <c r="H40" i="4"/>
  <c r="F18" i="10" s="1"/>
  <c r="K39" i="4"/>
  <c r="H39" i="4"/>
  <c r="E18" i="10" s="1"/>
  <c r="J38" i="4"/>
  <c r="C29" i="4"/>
  <c r="C17" i="4"/>
  <c r="A18" i="10" s="1"/>
  <c r="K1" i="4"/>
  <c r="K47" i="5"/>
  <c r="H47" i="5"/>
  <c r="J17" i="10" s="1"/>
  <c r="K45" i="5"/>
  <c r="H45" i="5"/>
  <c r="I17" i="10" s="1"/>
  <c r="K43" i="5"/>
  <c r="H43" i="5"/>
  <c r="K41" i="5"/>
  <c r="H41" i="5"/>
  <c r="G17" i="10" s="1"/>
  <c r="K40" i="5"/>
  <c r="H40" i="5"/>
  <c r="F17" i="10" s="1"/>
  <c r="K39" i="5"/>
  <c r="H39" i="5"/>
  <c r="E17" i="10" s="1"/>
  <c r="J38" i="5"/>
  <c r="C29" i="5"/>
  <c r="C17" i="5"/>
  <c r="A17" i="10" s="1"/>
  <c r="K1" i="5"/>
  <c r="A33" i="10"/>
  <c r="C27" i="10"/>
  <c r="C26" i="10"/>
  <c r="C25" i="10"/>
  <c r="C24" i="10"/>
  <c r="C22" i="10"/>
  <c r="C20" i="10"/>
  <c r="C19" i="10"/>
  <c r="C18" i="10"/>
  <c r="C17" i="10"/>
  <c r="C29" i="11" l="1"/>
  <c r="C29" i="6"/>
  <c r="J35" i="5"/>
  <c r="D17" i="10" s="1"/>
  <c r="H17" i="10"/>
  <c r="J35" i="11"/>
  <c r="J39" i="4"/>
  <c r="J39" i="9"/>
  <c r="J35" i="9"/>
  <c r="D27" i="10" s="1"/>
  <c r="J39" i="8"/>
  <c r="J39" i="7"/>
  <c r="J35" i="7"/>
  <c r="D25" i="10" s="1"/>
  <c r="J35" i="6"/>
  <c r="J39" i="6"/>
  <c r="J39" i="11"/>
  <c r="J35" i="2"/>
  <c r="D20" i="10" s="1"/>
  <c r="J39" i="2"/>
  <c r="J35" i="3"/>
  <c r="D19" i="10" s="1"/>
  <c r="J39" i="3"/>
  <c r="J39" i="5"/>
  <c r="J35" i="8"/>
  <c r="D26" i="10" s="1"/>
  <c r="J35" i="4"/>
  <c r="D18" i="10" s="1"/>
  <c r="D24" i="10" l="1"/>
  <c r="D22" i="10"/>
  <c r="E2" i="18"/>
  <c r="M9" i="18" l="1"/>
  <c r="M10" i="18"/>
  <c r="M12" i="18"/>
  <c r="M13" i="18"/>
  <c r="M14" i="18"/>
  <c r="M15" i="18"/>
  <c r="M16" i="18"/>
  <c r="M17" i="18"/>
  <c r="M18" i="18"/>
  <c r="M19" i="18"/>
  <c r="M20" i="18"/>
  <c r="M21" i="18"/>
  <c r="M22" i="18"/>
  <c r="M23" i="18"/>
  <c r="M24" i="18"/>
  <c r="M25"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M53" i="18"/>
  <c r="M54" i="18"/>
  <c r="M55" i="18"/>
  <c r="M56" i="18"/>
  <c r="M57" i="18"/>
  <c r="M58" i="18"/>
  <c r="M59" i="18"/>
  <c r="M60" i="18"/>
  <c r="M61" i="18"/>
  <c r="M62" i="18"/>
  <c r="M63" i="18"/>
  <c r="M64"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M104" i="18"/>
  <c r="M105" i="18"/>
  <c r="M106" i="18"/>
  <c r="M107" i="18"/>
  <c r="M108" i="18"/>
  <c r="M109" i="18"/>
  <c r="M116" i="18"/>
  <c r="M117" i="18"/>
  <c r="M118" i="18"/>
  <c r="M119" i="18"/>
  <c r="M120" i="18"/>
  <c r="M121" i="18"/>
  <c r="M122" i="18"/>
  <c r="M123" i="18"/>
  <c r="M124" i="18"/>
  <c r="M125" i="18"/>
  <c r="M126" i="18"/>
  <c r="M127" i="18"/>
  <c r="M128" i="18"/>
  <c r="M129" i="18"/>
  <c r="M130" i="18"/>
  <c r="M131" i="18"/>
  <c r="M132" i="18"/>
  <c r="M133" i="18"/>
  <c r="M134" i="18"/>
  <c r="M135" i="18"/>
  <c r="M136" i="18"/>
  <c r="M137" i="18"/>
  <c r="M138" i="18"/>
  <c r="M139" i="18"/>
  <c r="M140" i="18"/>
  <c r="M141" i="18"/>
  <c r="M142" i="18"/>
  <c r="M143" i="18"/>
  <c r="M144" i="18"/>
  <c r="M145" i="18"/>
  <c r="M146" i="18"/>
  <c r="M147" i="18"/>
  <c r="M148" i="18"/>
  <c r="M149" i="18"/>
  <c r="M150" i="18"/>
  <c r="M151" i="18"/>
  <c r="M152" i="18"/>
  <c r="M153" i="18"/>
  <c r="M154" i="18"/>
  <c r="M155" i="18"/>
  <c r="M156" i="18"/>
  <c r="M157" i="18"/>
  <c r="M158" i="18"/>
  <c r="M159" i="18"/>
  <c r="M160" i="18"/>
  <c r="M161" i="18"/>
  <c r="M162" i="18"/>
  <c r="M163" i="18"/>
  <c r="M164" i="18"/>
  <c r="M165" i="18"/>
  <c r="M166" i="18"/>
  <c r="M167" i="18"/>
  <c r="M168" i="18"/>
  <c r="M169" i="18"/>
  <c r="M170" i="18"/>
  <c r="M171" i="18"/>
  <c r="M172" i="18"/>
  <c r="M173" i="18"/>
  <c r="M174" i="18"/>
  <c r="M175" i="18"/>
  <c r="M176" i="18"/>
  <c r="M177" i="18"/>
  <c r="M178" i="18"/>
  <c r="M179" i="18"/>
  <c r="M180" i="18"/>
  <c r="M181" i="18"/>
  <c r="M182" i="18"/>
  <c r="M183" i="18"/>
  <c r="M184" i="18"/>
  <c r="M185" i="18"/>
  <c r="M186" i="18"/>
  <c r="M187" i="18"/>
  <c r="M188" i="18"/>
  <c r="M189" i="18"/>
  <c r="M190" i="18"/>
  <c r="M191" i="18"/>
  <c r="M192" i="18"/>
  <c r="M193" i="18"/>
  <c r="M194" i="18"/>
  <c r="M195" i="18"/>
  <c r="M196" i="18"/>
  <c r="M197" i="18"/>
  <c r="M198" i="18"/>
  <c r="M199" i="18"/>
  <c r="M200" i="18"/>
  <c r="M201" i="18"/>
  <c r="M202" i="18"/>
  <c r="M203" i="18"/>
  <c r="M204" i="18"/>
  <c r="M205" i="18"/>
  <c r="M206" i="18"/>
  <c r="M207" i="18"/>
  <c r="M208" i="18"/>
  <c r="M209" i="18"/>
  <c r="M210" i="18"/>
  <c r="M211" i="18"/>
  <c r="M212" i="18"/>
  <c r="M213" i="18"/>
  <c r="M214" i="18"/>
  <c r="M215" i="18"/>
  <c r="M216" i="18"/>
  <c r="M217" i="18"/>
  <c r="M218" i="18"/>
  <c r="M219" i="18"/>
  <c r="M220" i="18"/>
  <c r="M221" i="18"/>
  <c r="M222" i="18"/>
  <c r="M223" i="18"/>
  <c r="M224" i="18"/>
  <c r="M225" i="18"/>
  <c r="M226" i="18"/>
  <c r="M227" i="18"/>
  <c r="M228" i="18"/>
  <c r="M229" i="18"/>
  <c r="M230" i="18"/>
  <c r="M231" i="18"/>
  <c r="M232" i="18"/>
  <c r="M233" i="18"/>
  <c r="M234" i="18"/>
  <c r="M235" i="18"/>
  <c r="M236" i="18"/>
  <c r="M237" i="18"/>
  <c r="M238" i="18"/>
  <c r="M239" i="18"/>
  <c r="M240" i="18"/>
  <c r="M241" i="18"/>
  <c r="M242" i="18"/>
  <c r="M243" i="18"/>
  <c r="M244" i="18"/>
  <c r="M245" i="18"/>
  <c r="M246" i="18"/>
  <c r="M247" i="18"/>
  <c r="M248" i="18"/>
  <c r="M249" i="18"/>
  <c r="M250" i="18"/>
  <c r="M251" i="18"/>
  <c r="M252" i="18"/>
  <c r="M253" i="18"/>
  <c r="M254" i="18"/>
  <c r="M255" i="18"/>
  <c r="M256" i="18"/>
  <c r="M257" i="18"/>
  <c r="M258" i="18"/>
  <c r="M259" i="18"/>
  <c r="M260" i="18"/>
  <c r="M261" i="18"/>
  <c r="M262" i="18"/>
  <c r="M263" i="18"/>
  <c r="M264" i="18"/>
  <c r="M265" i="18"/>
  <c r="M266" i="18"/>
  <c r="M267" i="18"/>
  <c r="M268" i="18"/>
  <c r="M269" i="18"/>
  <c r="M270" i="18"/>
  <c r="M271" i="18"/>
  <c r="M272" i="18"/>
  <c r="M273" i="18"/>
  <c r="M274" i="18"/>
  <c r="M275" i="18"/>
  <c r="M276" i="18"/>
  <c r="M277" i="18"/>
  <c r="M278" i="18"/>
  <c r="M279" i="18"/>
  <c r="M280" i="18"/>
  <c r="M281" i="18"/>
  <c r="M282" i="18"/>
  <c r="M283" i="18"/>
  <c r="M284" i="18"/>
  <c r="M285" i="18"/>
  <c r="M286" i="18"/>
  <c r="M287" i="18"/>
  <c r="M288" i="18"/>
  <c r="M289" i="18"/>
  <c r="M290" i="18"/>
  <c r="M291" i="18"/>
  <c r="M292" i="18"/>
  <c r="M293" i="18"/>
  <c r="M294" i="18"/>
  <c r="M295" i="18"/>
  <c r="M296" i="18"/>
  <c r="M297" i="18"/>
  <c r="M298" i="18"/>
  <c r="M299" i="18"/>
  <c r="M300" i="18"/>
  <c r="M301" i="18"/>
  <c r="M302" i="18"/>
  <c r="M303" i="18"/>
  <c r="M304" i="18"/>
  <c r="M305" i="18"/>
  <c r="M306" i="18"/>
  <c r="M307" i="18"/>
  <c r="M308" i="18"/>
  <c r="M309" i="18"/>
  <c r="M310" i="18"/>
  <c r="M311" i="18"/>
  <c r="M312" i="18"/>
  <c r="M313" i="18"/>
  <c r="M314" i="18"/>
  <c r="M315" i="18"/>
  <c r="M316" i="18"/>
  <c r="M317" i="18"/>
  <c r="M318" i="18"/>
  <c r="M319" i="18"/>
  <c r="M320" i="18"/>
  <c r="M321" i="18"/>
  <c r="M322" i="18"/>
  <c r="M323" i="18"/>
  <c r="M324" i="18"/>
  <c r="M325" i="18"/>
  <c r="M326" i="18"/>
  <c r="M327" i="18"/>
  <c r="M328" i="18"/>
  <c r="M329" i="18"/>
  <c r="M330" i="18"/>
  <c r="M331" i="18"/>
  <c r="M332" i="18"/>
  <c r="M333" i="18"/>
  <c r="M334" i="18"/>
  <c r="M335" i="18"/>
  <c r="M336" i="18"/>
  <c r="M337" i="18"/>
  <c r="M338" i="18"/>
  <c r="M339" i="18"/>
  <c r="M340" i="18"/>
  <c r="M341" i="18"/>
  <c r="M342" i="18"/>
  <c r="D23" i="18" l="1"/>
  <c r="D25" i="18" s="1"/>
  <c r="D18" i="18"/>
  <c r="D20" i="18" s="1"/>
  <c r="D24" i="18" l="1"/>
  <c r="D19" i="18"/>
  <c r="D27" i="18"/>
  <c r="D22" i="18"/>
  <c r="D26" i="18"/>
  <c r="D21" i="18"/>
  <c r="D64" i="18" l="1"/>
  <c r="G64" i="18" l="1"/>
  <c r="D65" i="18"/>
  <c r="D227" i="18"/>
  <c r="F156" i="18"/>
  <c r="F221" i="18"/>
  <c r="F237" i="18"/>
  <c r="F245" i="18"/>
  <c r="F287" i="18"/>
  <c r="D272" i="18"/>
  <c r="D279" i="18"/>
  <c r="G279" i="18" s="1"/>
  <c r="D280" i="18"/>
  <c r="G280" i="18" s="1"/>
  <c r="D281" i="18"/>
  <c r="G281" i="18" s="1"/>
  <c r="D282" i="18"/>
  <c r="G282" i="18" s="1"/>
  <c r="D283" i="18"/>
  <c r="G283" i="18" s="1"/>
  <c r="D284" i="18"/>
  <c r="G284" i="18" s="1"/>
  <c r="D285" i="18"/>
  <c r="G285" i="18" s="1"/>
  <c r="D286" i="18"/>
  <c r="G286" i="18" s="1"/>
  <c r="D287" i="18"/>
  <c r="D296" i="18"/>
  <c r="D319" i="18"/>
  <c r="G319" i="18" s="1"/>
  <c r="D320" i="18"/>
  <c r="G320" i="18" s="1"/>
  <c r="D321" i="18"/>
  <c r="D333" i="18"/>
  <c r="D334" i="18" s="1"/>
  <c r="D335" i="18"/>
  <c r="G341" i="18" s="1"/>
  <c r="D342" i="18"/>
  <c r="G342" i="18" s="1"/>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88" i="18"/>
  <c r="C389" i="18"/>
  <c r="C390" i="18"/>
  <c r="D82" i="18"/>
  <c r="G86" i="18" s="1"/>
  <c r="D87" i="18"/>
  <c r="D93" i="18"/>
  <c r="D98" i="18"/>
  <c r="D103" i="18"/>
  <c r="D116" i="18"/>
  <c r="D122" i="18"/>
  <c r="D125" i="18"/>
  <c r="G125" i="18" s="1"/>
  <c r="D132" i="18"/>
  <c r="G132" i="18" s="1"/>
  <c r="D133" i="18"/>
  <c r="G133" i="18" s="1"/>
  <c r="D134" i="18"/>
  <c r="G134" i="18" s="1"/>
  <c r="D135" i="18"/>
  <c r="G135" i="18" s="1"/>
  <c r="D136" i="18"/>
  <c r="G136" i="18" s="1"/>
  <c r="D137" i="18"/>
  <c r="G137" i="18" s="1"/>
  <c r="D138" i="18"/>
  <c r="G138" i="18" s="1"/>
  <c r="D139" i="18"/>
  <c r="G139" i="18" s="1"/>
  <c r="D140" i="18"/>
  <c r="G140" i="18" s="1"/>
  <c r="D141" i="18"/>
  <c r="G141" i="18" s="1"/>
  <c r="D142" i="18"/>
  <c r="G142" i="18" s="1"/>
  <c r="D143" i="18"/>
  <c r="G143" i="18" s="1"/>
  <c r="D144" i="18"/>
  <c r="G144" i="18" s="1"/>
  <c r="D145" i="18"/>
  <c r="G145" i="18" s="1"/>
  <c r="D146" i="18"/>
  <c r="G146" i="18" s="1"/>
  <c r="D147" i="18"/>
  <c r="G147" i="18" s="1"/>
  <c r="D148" i="18"/>
  <c r="G148" i="18" s="1"/>
  <c r="D149" i="18"/>
  <c r="G149" i="18" s="1"/>
  <c r="D150" i="18"/>
  <c r="G150" i="18" s="1"/>
  <c r="D151" i="18"/>
  <c r="G151" i="18" s="1"/>
  <c r="D152" i="18"/>
  <c r="G152" i="18" s="1"/>
  <c r="D153" i="18"/>
  <c r="G153" i="18" s="1"/>
  <c r="D154" i="18"/>
  <c r="D156" i="18"/>
  <c r="D165" i="18"/>
  <c r="D168" i="18"/>
  <c r="G168" i="18" s="1"/>
  <c r="D169" i="18"/>
  <c r="G169" i="18" s="1"/>
  <c r="D170" i="18"/>
  <c r="D172" i="18"/>
  <c r="G172" i="18" s="1"/>
  <c r="D173" i="18"/>
  <c r="G173" i="18" s="1"/>
  <c r="D174" i="18"/>
  <c r="G174" i="18" s="1"/>
  <c r="D175" i="18"/>
  <c r="G175" i="18" s="1"/>
  <c r="D176" i="18"/>
  <c r="G176" i="18" s="1"/>
  <c r="D177" i="18"/>
  <c r="D180" i="18"/>
  <c r="D183" i="18"/>
  <c r="G183" i="18" s="1"/>
  <c r="D184" i="18"/>
  <c r="G184" i="18" s="1"/>
  <c r="D185" i="18"/>
  <c r="D188" i="18"/>
  <c r="D191" i="18"/>
  <c r="G191" i="18" s="1"/>
  <c r="D192" i="18"/>
  <c r="G192" i="18" s="1"/>
  <c r="D193" i="18"/>
  <c r="D196" i="18"/>
  <c r="D207" i="18"/>
  <c r="G207" i="18" s="1"/>
  <c r="D208" i="18"/>
  <c r="G208" i="18" s="1"/>
  <c r="D209" i="18"/>
  <c r="G209" i="18" s="1"/>
  <c r="D210" i="18"/>
  <c r="G210" i="18" s="1"/>
  <c r="D211" i="18"/>
  <c r="G211" i="18" s="1"/>
  <c r="D212" i="18"/>
  <c r="G212" i="18" s="1"/>
  <c r="D213" i="18"/>
  <c r="G213" i="18" s="1"/>
  <c r="D214" i="18"/>
  <c r="G214" i="18" s="1"/>
  <c r="D215" i="18"/>
  <c r="G215" i="18" s="1"/>
  <c r="D216" i="18"/>
  <c r="D221" i="18"/>
  <c r="D232" i="18"/>
  <c r="G232" i="18" s="1"/>
  <c r="D233" i="18"/>
  <c r="D234" i="18" s="1"/>
  <c r="D235" i="18"/>
  <c r="D236" i="18" s="1"/>
  <c r="D237" i="18"/>
  <c r="D243" i="18"/>
  <c r="D244" i="18"/>
  <c r="D245" i="18"/>
  <c r="D251" i="18"/>
  <c r="D256" i="18"/>
  <c r="D261" i="18"/>
  <c r="D265" i="18"/>
  <c r="D81" i="18"/>
  <c r="D316" i="18" l="1"/>
  <c r="D317" i="18"/>
  <c r="G316" i="18"/>
  <c r="G317" i="18"/>
  <c r="D219" i="18"/>
  <c r="G219" i="18"/>
  <c r="D179" i="18"/>
  <c r="D270" i="18"/>
  <c r="D271" i="18"/>
  <c r="D268" i="18"/>
  <c r="D267" i="18"/>
  <c r="D269" i="18"/>
  <c r="D266" i="18"/>
  <c r="D263" i="18"/>
  <c r="D264" i="18"/>
  <c r="D262" i="18"/>
  <c r="D292" i="18"/>
  <c r="D295" i="18"/>
  <c r="D293" i="18"/>
  <c r="D290" i="18"/>
  <c r="D294" i="18"/>
  <c r="D289" i="18"/>
  <c r="D291" i="18"/>
  <c r="D288" i="18"/>
  <c r="G231" i="18"/>
  <c r="D228" i="18"/>
  <c r="D229" i="18"/>
  <c r="D230" i="18"/>
  <c r="D231" i="18"/>
  <c r="D195" i="18"/>
  <c r="D194" i="18"/>
  <c r="D274" i="18"/>
  <c r="D276" i="18"/>
  <c r="D275" i="18"/>
  <c r="D273" i="18"/>
  <c r="D277" i="18"/>
  <c r="D278" i="18"/>
  <c r="D301" i="18"/>
  <c r="D309" i="18"/>
  <c r="D302" i="18"/>
  <c r="D310" i="18"/>
  <c r="D307" i="18"/>
  <c r="D303" i="18"/>
  <c r="D311" i="18"/>
  <c r="D297" i="18"/>
  <c r="D304" i="18"/>
  <c r="D312" i="18"/>
  <c r="D315" i="18"/>
  <c r="D305" i="18"/>
  <c r="D313" i="18"/>
  <c r="D299" i="18"/>
  <c r="D298" i="18"/>
  <c r="D306" i="18"/>
  <c r="D314" i="18"/>
  <c r="D300" i="18"/>
  <c r="D308" i="18"/>
  <c r="D318" i="18"/>
  <c r="D259" i="18"/>
  <c r="D260" i="18"/>
  <c r="D257" i="18"/>
  <c r="D258" i="18"/>
  <c r="D189" i="18"/>
  <c r="D190" i="18"/>
  <c r="D253" i="18"/>
  <c r="D254" i="18"/>
  <c r="D252" i="18"/>
  <c r="D255" i="18"/>
  <c r="D223" i="18"/>
  <c r="D224" i="18"/>
  <c r="D225" i="18"/>
  <c r="D222" i="18"/>
  <c r="D226" i="18"/>
  <c r="G186" i="18"/>
  <c r="D187" i="18"/>
  <c r="D186" i="18"/>
  <c r="D337" i="18"/>
  <c r="D338" i="18"/>
  <c r="D339" i="18"/>
  <c r="D336" i="18"/>
  <c r="D340" i="18"/>
  <c r="D341" i="18"/>
  <c r="G250" i="18"/>
  <c r="D250" i="18"/>
  <c r="D248" i="18"/>
  <c r="D247" i="18"/>
  <c r="D246" i="18"/>
  <c r="D249" i="18"/>
  <c r="D324" i="18"/>
  <c r="D332" i="18"/>
  <c r="D325" i="18"/>
  <c r="D330" i="18"/>
  <c r="D326" i="18"/>
  <c r="D327" i="18"/>
  <c r="D322" i="18"/>
  <c r="D328" i="18"/>
  <c r="D329" i="18"/>
  <c r="D323" i="18"/>
  <c r="D331" i="18"/>
  <c r="D220" i="18"/>
  <c r="D218" i="18"/>
  <c r="D217" i="18"/>
  <c r="D205" i="18"/>
  <c r="D206" i="18"/>
  <c r="D198" i="18"/>
  <c r="D199" i="18"/>
  <c r="D200" i="18"/>
  <c r="D201" i="18"/>
  <c r="D202" i="18"/>
  <c r="D197" i="18"/>
  <c r="D204" i="18"/>
  <c r="D203" i="18"/>
  <c r="G181" i="18"/>
  <c r="D182" i="18"/>
  <c r="D181" i="18"/>
  <c r="G238" i="18"/>
  <c r="D239" i="18"/>
  <c r="D238" i="18"/>
  <c r="D240" i="18"/>
  <c r="D241" i="18"/>
  <c r="D242" i="18"/>
  <c r="G178" i="18"/>
  <c r="D178" i="18"/>
  <c r="G94" i="18"/>
  <c r="D97" i="18"/>
  <c r="D95" i="18"/>
  <c r="D94" i="18"/>
  <c r="D96" i="18"/>
  <c r="G166" i="18"/>
  <c r="D166" i="18"/>
  <c r="D167" i="18"/>
  <c r="G92" i="18"/>
  <c r="D91" i="18"/>
  <c r="D89" i="18"/>
  <c r="D92" i="18"/>
  <c r="D90" i="18"/>
  <c r="D88" i="18"/>
  <c r="G160" i="18"/>
  <c r="D164" i="18"/>
  <c r="D157" i="18"/>
  <c r="D163" i="18"/>
  <c r="D158" i="18"/>
  <c r="D159" i="18"/>
  <c r="D160" i="18"/>
  <c r="D162" i="18"/>
  <c r="D161" i="18"/>
  <c r="G83" i="18"/>
  <c r="D84" i="18"/>
  <c r="D83" i="18"/>
  <c r="D85" i="18"/>
  <c r="D86" i="18"/>
  <c r="G155" i="18"/>
  <c r="D155" i="18"/>
  <c r="D123" i="18"/>
  <c r="G123" i="18" s="1"/>
  <c r="D124" i="18"/>
  <c r="G124" i="18" s="1"/>
  <c r="G116" i="18"/>
  <c r="D118" i="18"/>
  <c r="D117" i="18"/>
  <c r="D119" i="18"/>
  <c r="D120" i="18"/>
  <c r="D121" i="18"/>
  <c r="G170" i="18"/>
  <c r="D171" i="18"/>
  <c r="D108" i="18"/>
  <c r="D104" i="18"/>
  <c r="D106" i="18"/>
  <c r="D109" i="18"/>
  <c r="D107" i="18"/>
  <c r="D105" i="18"/>
  <c r="D100" i="18"/>
  <c r="D99" i="18"/>
  <c r="D101" i="18"/>
  <c r="D102" i="18"/>
  <c r="G337" i="18"/>
  <c r="G338" i="18"/>
  <c r="G339" i="18"/>
  <c r="G340" i="18"/>
  <c r="G336" i="18"/>
  <c r="G335" i="18"/>
  <c r="G301" i="18"/>
  <c r="G309" i="18"/>
  <c r="G296" i="18"/>
  <c r="G304" i="18"/>
  <c r="G312" i="18"/>
  <c r="G297" i="18"/>
  <c r="G305" i="18"/>
  <c r="G313" i="18"/>
  <c r="G298" i="18"/>
  <c r="G306" i="18"/>
  <c r="G314" i="18"/>
  <c r="G299" i="18"/>
  <c r="G307" i="18"/>
  <c r="G315" i="18"/>
  <c r="G311" i="18"/>
  <c r="G300" i="18"/>
  <c r="G308" i="18"/>
  <c r="G318" i="18"/>
  <c r="G302" i="18"/>
  <c r="G310" i="18"/>
  <c r="G303" i="18"/>
  <c r="G334" i="18"/>
  <c r="G333" i="18"/>
  <c r="G322" i="18"/>
  <c r="G330" i="18"/>
  <c r="G325" i="18"/>
  <c r="G321" i="18"/>
  <c r="G326" i="18"/>
  <c r="G327" i="18"/>
  <c r="G328" i="18"/>
  <c r="G332" i="18"/>
  <c r="G329" i="18"/>
  <c r="G323" i="18"/>
  <c r="G331" i="18"/>
  <c r="G324" i="18"/>
  <c r="G295" i="18"/>
  <c r="G289" i="18"/>
  <c r="G293" i="18"/>
  <c r="G290" i="18"/>
  <c r="G291" i="18"/>
  <c r="G287" i="18"/>
  <c r="G292" i="18"/>
  <c r="G294" i="18"/>
  <c r="G288" i="18"/>
  <c r="G272" i="18"/>
  <c r="G273" i="18"/>
  <c r="G274" i="18"/>
  <c r="G277" i="18"/>
  <c r="G275" i="18"/>
  <c r="G276" i="18"/>
  <c r="G278" i="18"/>
  <c r="G270" i="18"/>
  <c r="G266" i="18"/>
  <c r="G267" i="18"/>
  <c r="G268" i="18"/>
  <c r="G269" i="18"/>
  <c r="G271" i="18"/>
  <c r="G265" i="18"/>
  <c r="G263" i="18"/>
  <c r="G264" i="18"/>
  <c r="G261" i="18"/>
  <c r="G262" i="18"/>
  <c r="G258" i="18"/>
  <c r="G259" i="18"/>
  <c r="G260" i="18"/>
  <c r="G256" i="18"/>
  <c r="G257" i="18"/>
  <c r="G253" i="18"/>
  <c r="G251" i="18"/>
  <c r="G255" i="18"/>
  <c r="G252" i="18"/>
  <c r="G254" i="18"/>
  <c r="G247" i="18"/>
  <c r="G245" i="18"/>
  <c r="G246" i="18"/>
  <c r="G248" i="18"/>
  <c r="G249" i="18"/>
  <c r="G236" i="18"/>
  <c r="G235" i="18"/>
  <c r="G234" i="18"/>
  <c r="G233" i="18"/>
  <c r="G229" i="18"/>
  <c r="G228" i="18"/>
  <c r="G230" i="18"/>
  <c r="G227" i="18"/>
  <c r="G221" i="18"/>
  <c r="G226" i="18"/>
  <c r="G225" i="18"/>
  <c r="G223" i="18"/>
  <c r="G224" i="18"/>
  <c r="G217" i="18"/>
  <c r="G218" i="18"/>
  <c r="G216" i="18"/>
  <c r="G220" i="18"/>
  <c r="G202" i="18"/>
  <c r="G203" i="18"/>
  <c r="G204" i="18"/>
  <c r="G205" i="18"/>
  <c r="G201" i="18"/>
  <c r="G206" i="18"/>
  <c r="G196" i="18"/>
  <c r="G197" i="18"/>
  <c r="G198" i="18"/>
  <c r="G199" i="18"/>
  <c r="G200" i="18"/>
  <c r="G194" i="18"/>
  <c r="G195" i="18"/>
  <c r="G193" i="18"/>
  <c r="G188" i="18"/>
  <c r="G189" i="18"/>
  <c r="G190" i="18"/>
  <c r="G185" i="18"/>
  <c r="G187" i="18"/>
  <c r="G158" i="18"/>
  <c r="G177" i="18"/>
  <c r="G118" i="18"/>
  <c r="G159" i="18"/>
  <c r="G171" i="18"/>
  <c r="G156" i="18"/>
  <c r="G157" i="18"/>
  <c r="G164" i="18"/>
  <c r="G165" i="18"/>
  <c r="G179" i="18"/>
  <c r="G163" i="18"/>
  <c r="G162" i="18"/>
  <c r="G167" i="18"/>
  <c r="G180" i="18"/>
  <c r="G161" i="18"/>
  <c r="G182" i="18"/>
  <c r="G121" i="18"/>
  <c r="G120" i="18"/>
  <c r="G119" i="18"/>
  <c r="G117" i="18"/>
  <c r="G154" i="18"/>
  <c r="G97" i="18"/>
  <c r="G91" i="18"/>
  <c r="G90" i="18"/>
  <c r="G100" i="18"/>
  <c r="G99" i="18"/>
  <c r="G105" i="18"/>
  <c r="G104" i="18"/>
  <c r="G93" i="18"/>
  <c r="G82" i="18"/>
  <c r="G96" i="18"/>
  <c r="G89" i="18"/>
  <c r="G103" i="18"/>
  <c r="G88" i="18"/>
  <c r="G109" i="18"/>
  <c r="G85" i="18"/>
  <c r="G95" i="18"/>
  <c r="G98" i="18"/>
  <c r="G108" i="18"/>
  <c r="G102" i="18"/>
  <c r="G107" i="18"/>
  <c r="G84" i="18"/>
  <c r="G87" i="18"/>
  <c r="G101" i="18"/>
  <c r="G106" i="18"/>
  <c r="G244" i="18"/>
  <c r="G243" i="18"/>
  <c r="G242" i="18"/>
  <c r="G237" i="18"/>
  <c r="G241" i="18"/>
  <c r="G240" i="18"/>
  <c r="G239" i="18"/>
  <c r="G222" i="18"/>
  <c r="D131" i="18"/>
  <c r="G131" i="18" s="1"/>
  <c r="D130" i="18"/>
  <c r="G130" i="18" s="1"/>
  <c r="D129" i="18"/>
  <c r="G129" i="18" s="1"/>
  <c r="D126" i="18"/>
  <c r="G126" i="18" s="1"/>
  <c r="D128" i="18"/>
  <c r="G128" i="18" s="1"/>
  <c r="D127" i="18"/>
  <c r="G127" i="18" s="1"/>
  <c r="D77" i="18" l="1"/>
  <c r="D76" i="18"/>
  <c r="G76" i="18" s="1"/>
  <c r="D75" i="18"/>
  <c r="G75" i="18" s="1"/>
  <c r="G81" i="18"/>
  <c r="G122" i="18"/>
  <c r="D74" i="18"/>
  <c r="G74" i="18" s="1"/>
  <c r="D68" i="18"/>
  <c r="D28" i="18"/>
  <c r="C109" i="19"/>
  <c r="C95" i="19"/>
  <c r="C92" i="19"/>
  <c r="C87" i="19"/>
  <c r="C57" i="19"/>
  <c r="C31" i="19"/>
  <c r="C19" i="19"/>
  <c r="E68" i="18" s="1"/>
  <c r="C9" i="19"/>
  <c r="D2" i="18"/>
  <c r="D6" i="18" s="1"/>
  <c r="D4" i="18" l="1"/>
  <c r="G6" i="18"/>
  <c r="D78" i="18"/>
  <c r="G78" i="18" s="1"/>
  <c r="D79" i="18"/>
  <c r="G79" i="18" s="1"/>
  <c r="D80" i="18"/>
  <c r="G80" i="18" s="1"/>
  <c r="G77" i="18"/>
  <c r="G5" i="18"/>
  <c r="D3" i="18"/>
  <c r="D70" i="18"/>
  <c r="D69" i="18"/>
  <c r="D71" i="18"/>
  <c r="D72" i="18"/>
  <c r="D73" i="18"/>
  <c r="D32" i="18"/>
  <c r="D33" i="18"/>
  <c r="D34" i="18"/>
  <c r="D35" i="18"/>
  <c r="D30" i="18"/>
  <c r="D31" i="18"/>
  <c r="G35" i="18"/>
  <c r="D29" i="18"/>
  <c r="G8" i="18"/>
  <c r="G9" i="18"/>
  <c r="D5" i="18"/>
  <c r="D7" i="18"/>
  <c r="D8" i="18"/>
  <c r="D9" i="18"/>
  <c r="E156" i="18"/>
  <c r="E221" i="18"/>
  <c r="E287" i="18"/>
  <c r="E237" i="18"/>
  <c r="E245" i="18"/>
  <c r="E116" i="18"/>
  <c r="E28" i="18"/>
  <c r="G68" i="18"/>
  <c r="G69" i="18"/>
  <c r="G70" i="18"/>
  <c r="G71" i="18"/>
  <c r="G72" i="18"/>
  <c r="G73" i="18"/>
  <c r="G33" i="18"/>
  <c r="G34" i="18"/>
  <c r="G28" i="18"/>
  <c r="G29" i="18"/>
  <c r="G30" i="18"/>
  <c r="G31" i="18"/>
  <c r="G32" i="18"/>
  <c r="G2" i="18"/>
  <c r="G3" i="18"/>
  <c r="G4" i="18"/>
  <c r="G7" i="18"/>
  <c r="D57" i="18" l="1"/>
  <c r="D60" i="18"/>
  <c r="D66" i="18"/>
  <c r="D67" i="18" s="1"/>
  <c r="D53" i="18"/>
  <c r="C509" i="18"/>
  <c r="C510" i="18"/>
  <c r="F51" i="18"/>
  <c r="D12" i="18"/>
  <c r="D13" i="18"/>
  <c r="D36" i="18"/>
  <c r="D43" i="18"/>
  <c r="D47" i="18"/>
  <c r="D51" i="18"/>
  <c r="D52" i="18" s="1"/>
  <c r="D10" i="18"/>
  <c r="D116" i="19"/>
  <c r="C116" i="19"/>
  <c r="A116" i="19"/>
  <c r="D115" i="19"/>
  <c r="C115" i="19"/>
  <c r="E335" i="18" s="1"/>
  <c r="A115" i="19"/>
  <c r="D114" i="19"/>
  <c r="C114" i="19"/>
  <c r="A114" i="19"/>
  <c r="D113" i="19"/>
  <c r="C113" i="19"/>
  <c r="A113" i="19"/>
  <c r="D112" i="19"/>
  <c r="C112" i="19"/>
  <c r="A112" i="19"/>
  <c r="D111" i="19"/>
  <c r="C111" i="19"/>
  <c r="A111" i="19"/>
  <c r="D110" i="19"/>
  <c r="C110" i="19"/>
  <c r="A110" i="19"/>
  <c r="D108" i="19"/>
  <c r="C108" i="19"/>
  <c r="A108" i="19"/>
  <c r="D107" i="19"/>
  <c r="C107" i="19"/>
  <c r="A107" i="19"/>
  <c r="D106" i="19"/>
  <c r="C106" i="19"/>
  <c r="A106" i="19"/>
  <c r="D105" i="19"/>
  <c r="C105" i="19"/>
  <c r="A105" i="19"/>
  <c r="D104" i="19"/>
  <c r="C104" i="19"/>
  <c r="A104" i="19"/>
  <c r="D103" i="19"/>
  <c r="C103" i="19"/>
  <c r="A103" i="19"/>
  <c r="D102" i="19"/>
  <c r="C102" i="19"/>
  <c r="A102" i="19"/>
  <c r="D101" i="19"/>
  <c r="C101" i="19"/>
  <c r="A101" i="19"/>
  <c r="D100" i="19"/>
  <c r="C100" i="19"/>
  <c r="A100" i="19"/>
  <c r="D99" i="19"/>
  <c r="C99" i="19"/>
  <c r="A99" i="19"/>
  <c r="D98" i="19"/>
  <c r="C98" i="19"/>
  <c r="A98" i="19"/>
  <c r="D97" i="19"/>
  <c r="C97" i="19"/>
  <c r="A97" i="19"/>
  <c r="D96" i="19"/>
  <c r="C96" i="19"/>
  <c r="A96" i="19"/>
  <c r="D94" i="19"/>
  <c r="C94" i="19"/>
  <c r="A94" i="19"/>
  <c r="D93" i="19"/>
  <c r="C93" i="19"/>
  <c r="A93" i="19"/>
  <c r="D91" i="19"/>
  <c r="C91" i="19"/>
  <c r="A91" i="19"/>
  <c r="D90" i="19"/>
  <c r="C90" i="19"/>
  <c r="A90" i="19"/>
  <c r="D89" i="19"/>
  <c r="C89" i="19"/>
  <c r="A89" i="19"/>
  <c r="D88" i="19"/>
  <c r="C88" i="19"/>
  <c r="A88" i="19"/>
  <c r="D86" i="19"/>
  <c r="C86" i="19"/>
  <c r="A86" i="19"/>
  <c r="D85" i="19"/>
  <c r="C85" i="19"/>
  <c r="A85" i="19"/>
  <c r="D84" i="19"/>
  <c r="C84" i="19"/>
  <c r="A84" i="19"/>
  <c r="D83" i="19"/>
  <c r="C83" i="19"/>
  <c r="A83" i="19"/>
  <c r="D82" i="19"/>
  <c r="C82" i="19"/>
  <c r="A82" i="19"/>
  <c r="D81" i="19"/>
  <c r="C81" i="19"/>
  <c r="A81" i="19"/>
  <c r="D80" i="19"/>
  <c r="C80" i="19"/>
  <c r="A80" i="19"/>
  <c r="D79" i="19"/>
  <c r="C79" i="19"/>
  <c r="A79" i="19"/>
  <c r="D78" i="19"/>
  <c r="C78" i="19"/>
  <c r="A78" i="19"/>
  <c r="D77" i="19"/>
  <c r="C77" i="19"/>
  <c r="A77" i="19"/>
  <c r="D76" i="19"/>
  <c r="C76" i="19"/>
  <c r="A76" i="19"/>
  <c r="D75" i="19"/>
  <c r="C75" i="19"/>
  <c r="A75" i="19"/>
  <c r="D74" i="19"/>
  <c r="C74" i="19"/>
  <c r="A74" i="19"/>
  <c r="D73" i="19"/>
  <c r="C73" i="19"/>
  <c r="A73" i="19"/>
  <c r="D72" i="19"/>
  <c r="C72" i="19"/>
  <c r="A72" i="19"/>
  <c r="D71" i="19"/>
  <c r="C71" i="19"/>
  <c r="A71" i="19"/>
  <c r="D70" i="19"/>
  <c r="C70" i="19"/>
  <c r="A70" i="19"/>
  <c r="D69" i="19"/>
  <c r="C69" i="19"/>
  <c r="A69" i="19"/>
  <c r="D68" i="19"/>
  <c r="C68" i="19"/>
  <c r="A68" i="19"/>
  <c r="D67" i="19"/>
  <c r="C67" i="19"/>
  <c r="A67" i="19"/>
  <c r="D66" i="19"/>
  <c r="C66" i="19"/>
  <c r="A66" i="19"/>
  <c r="D65" i="19"/>
  <c r="C65" i="19"/>
  <c r="A65" i="19"/>
  <c r="D64" i="19"/>
  <c r="C64" i="19"/>
  <c r="A64" i="19"/>
  <c r="D63" i="19"/>
  <c r="C63" i="19"/>
  <c r="A63" i="19"/>
  <c r="D62" i="19"/>
  <c r="C62" i="19"/>
  <c r="A62" i="19"/>
  <c r="D61" i="19"/>
  <c r="C61" i="19"/>
  <c r="A61" i="19"/>
  <c r="D60" i="19"/>
  <c r="C60" i="19"/>
  <c r="A60" i="19"/>
  <c r="D59" i="19"/>
  <c r="C59" i="19"/>
  <c r="A59" i="19"/>
  <c r="D58" i="19"/>
  <c r="C58" i="19"/>
  <c r="A58" i="19"/>
  <c r="D33" i="19"/>
  <c r="C33" i="19"/>
  <c r="A33" i="19"/>
  <c r="D32" i="19"/>
  <c r="C32" i="19"/>
  <c r="A32" i="19"/>
  <c r="A31" i="19" s="1"/>
  <c r="D29" i="19"/>
  <c r="C29" i="19"/>
  <c r="A29" i="19"/>
  <c r="D28" i="19"/>
  <c r="C28" i="19"/>
  <c r="A28" i="19"/>
  <c r="D27" i="19"/>
  <c r="C27" i="19"/>
  <c r="A27" i="19"/>
  <c r="D26" i="19"/>
  <c r="C26" i="19"/>
  <c r="A26" i="19"/>
  <c r="D25" i="19"/>
  <c r="C25" i="19"/>
  <c r="A25" i="19"/>
  <c r="D24" i="19"/>
  <c r="C24" i="19"/>
  <c r="A24" i="19"/>
  <c r="D23" i="19"/>
  <c r="C23" i="19"/>
  <c r="A23" i="19"/>
  <c r="D22" i="19"/>
  <c r="C22" i="19"/>
  <c r="A22" i="19"/>
  <c r="D21" i="19"/>
  <c r="C21" i="19"/>
  <c r="A21" i="19"/>
  <c r="D20" i="19"/>
  <c r="C20" i="19"/>
  <c r="A20" i="19"/>
  <c r="D18" i="19"/>
  <c r="C18" i="19"/>
  <c r="A18" i="19"/>
  <c r="D17" i="19"/>
  <c r="C17" i="19"/>
  <c r="A17" i="19"/>
  <c r="D16" i="19"/>
  <c r="F60" i="18" s="1"/>
  <c r="C16" i="19"/>
  <c r="A16" i="19"/>
  <c r="D15" i="19"/>
  <c r="F57" i="18" s="1"/>
  <c r="C15" i="19"/>
  <c r="A15" i="19"/>
  <c r="D14" i="19"/>
  <c r="F53" i="18" s="1"/>
  <c r="C14" i="19"/>
  <c r="A14" i="19"/>
  <c r="C13" i="19"/>
  <c r="A13" i="19"/>
  <c r="C12" i="19"/>
  <c r="A12" i="19"/>
  <c r="D11" i="19"/>
  <c r="C11" i="19"/>
  <c r="A11" i="19"/>
  <c r="D10" i="19"/>
  <c r="C10" i="19"/>
  <c r="A10" i="19"/>
  <c r="D6" i="19"/>
  <c r="C6" i="19"/>
  <c r="A6" i="19"/>
  <c r="C13" i="18" s="1"/>
  <c r="D5" i="19"/>
  <c r="D3" i="19"/>
  <c r="F10" i="18" s="1"/>
  <c r="C3" i="19"/>
  <c r="A3" i="19"/>
  <c r="A2" i="19" l="1"/>
  <c r="C2" i="18" s="1"/>
  <c r="A19" i="19"/>
  <c r="G17" i="18"/>
  <c r="G14" i="18"/>
  <c r="G15" i="18"/>
  <c r="G16" i="18"/>
  <c r="A109" i="19"/>
  <c r="A95" i="19"/>
  <c r="A87" i="19"/>
  <c r="A57" i="19"/>
  <c r="E12" i="18"/>
  <c r="E64" i="18"/>
  <c r="C321" i="18"/>
  <c r="C333" i="18"/>
  <c r="C334" i="18" s="1"/>
  <c r="C320" i="18"/>
  <c r="C296" i="18"/>
  <c r="C319" i="18"/>
  <c r="C281" i="18"/>
  <c r="C284" i="18"/>
  <c r="C286" i="18"/>
  <c r="C279" i="18"/>
  <c r="C285" i="18"/>
  <c r="C282" i="18"/>
  <c r="C280" i="18"/>
  <c r="C283" i="18"/>
  <c r="C272" i="18"/>
  <c r="C265" i="18"/>
  <c r="C261" i="18"/>
  <c r="C256" i="18"/>
  <c r="C251" i="18"/>
  <c r="C244" i="18"/>
  <c r="C243" i="18"/>
  <c r="C233" i="18"/>
  <c r="C234" i="18" s="1"/>
  <c r="C235" i="18"/>
  <c r="C236" i="18" s="1"/>
  <c r="C227" i="18"/>
  <c r="C232" i="18"/>
  <c r="C211" i="18"/>
  <c r="C196" i="18"/>
  <c r="C214" i="18"/>
  <c r="C209" i="18"/>
  <c r="C215" i="18"/>
  <c r="F196" i="18"/>
  <c r="C207" i="18"/>
  <c r="C210" i="18"/>
  <c r="C212" i="18"/>
  <c r="C213" i="18"/>
  <c r="C208" i="18"/>
  <c r="C216" i="18"/>
  <c r="C193" i="18"/>
  <c r="C191" i="18"/>
  <c r="C192" i="18"/>
  <c r="C188" i="18"/>
  <c r="C185" i="18"/>
  <c r="C183" i="18"/>
  <c r="C184" i="18"/>
  <c r="C180" i="18"/>
  <c r="C177" i="18"/>
  <c r="C165" i="18"/>
  <c r="C176" i="18"/>
  <c r="C173" i="18"/>
  <c r="C170" i="18"/>
  <c r="C171" i="18" s="1"/>
  <c r="C174" i="18"/>
  <c r="C175" i="18"/>
  <c r="C169" i="18"/>
  <c r="C168" i="18"/>
  <c r="C172" i="18"/>
  <c r="C154" i="18"/>
  <c r="C155" i="18" s="1"/>
  <c r="C153" i="18"/>
  <c r="C142" i="18"/>
  <c r="C151" i="18"/>
  <c r="C138" i="18"/>
  <c r="C146" i="18"/>
  <c r="C134" i="18"/>
  <c r="C135" i="18"/>
  <c r="C143" i="18"/>
  <c r="C141" i="18"/>
  <c r="C149" i="18"/>
  <c r="C136" i="18"/>
  <c r="C144" i="18"/>
  <c r="C152" i="18"/>
  <c r="C139" i="18"/>
  <c r="C147" i="18"/>
  <c r="C150" i="18"/>
  <c r="C137" i="18"/>
  <c r="C145" i="18"/>
  <c r="C140" i="18"/>
  <c r="C148" i="18"/>
  <c r="C133" i="18"/>
  <c r="C132" i="18"/>
  <c r="C125" i="18"/>
  <c r="C122" i="18"/>
  <c r="C103" i="18"/>
  <c r="C98" i="18"/>
  <c r="C93" i="18"/>
  <c r="C82" i="18"/>
  <c r="C87" i="18"/>
  <c r="C81" i="18"/>
  <c r="C77" i="18"/>
  <c r="C75" i="18"/>
  <c r="C76" i="18"/>
  <c r="C74" i="18"/>
  <c r="C66" i="18"/>
  <c r="C67" i="18" s="1"/>
  <c r="C64" i="18"/>
  <c r="C65" i="18" s="1"/>
  <c r="C60" i="18"/>
  <c r="C57" i="18"/>
  <c r="C53" i="18"/>
  <c r="C43" i="18"/>
  <c r="C36" i="18"/>
  <c r="C47" i="18"/>
  <c r="C51" i="18"/>
  <c r="C52" i="18" s="1"/>
  <c r="C23" i="18"/>
  <c r="C18" i="18"/>
  <c r="C10" i="18"/>
  <c r="G61" i="18"/>
  <c r="G62" i="18"/>
  <c r="G63" i="18"/>
  <c r="D61" i="18"/>
  <c r="C342" i="18"/>
  <c r="C335" i="18"/>
  <c r="C12" i="18"/>
  <c r="D54" i="18"/>
  <c r="D55" i="18"/>
  <c r="D56" i="18"/>
  <c r="D63" i="18"/>
  <c r="D62" i="18"/>
  <c r="D59" i="18"/>
  <c r="D58" i="18"/>
  <c r="D45" i="18"/>
  <c r="D46" i="18"/>
  <c r="D44" i="18"/>
  <c r="G41" i="18"/>
  <c r="D38" i="18"/>
  <c r="D39" i="18"/>
  <c r="D40" i="18"/>
  <c r="D37" i="18"/>
  <c r="D41" i="18"/>
  <c r="D42" i="18"/>
  <c r="D48" i="18"/>
  <c r="D49" i="18"/>
  <c r="D50" i="18"/>
  <c r="E172" i="18"/>
  <c r="A9" i="19"/>
  <c r="E66" i="18"/>
  <c r="F81" i="18"/>
  <c r="E142" i="18"/>
  <c r="E150" i="18"/>
  <c r="F165" i="18"/>
  <c r="E183" i="18"/>
  <c r="F192" i="18"/>
  <c r="E207" i="18"/>
  <c r="F212" i="18"/>
  <c r="F235" i="18"/>
  <c r="F279" i="18"/>
  <c r="E76" i="18"/>
  <c r="F93" i="18"/>
  <c r="E122" i="18"/>
  <c r="F134" i="18"/>
  <c r="E137" i="18"/>
  <c r="F142" i="18"/>
  <c r="F150" i="18"/>
  <c r="E153" i="18"/>
  <c r="F170" i="18"/>
  <c r="E174" i="18"/>
  <c r="F183" i="18"/>
  <c r="E188" i="18"/>
  <c r="E210" i="18"/>
  <c r="F215" i="18"/>
  <c r="E232" i="18"/>
  <c r="A92" i="19"/>
  <c r="F251" i="18"/>
  <c r="E265" i="18"/>
  <c r="F282" i="18"/>
  <c r="E285" i="18"/>
  <c r="E342" i="18"/>
  <c r="E98" i="18"/>
  <c r="F132" i="18"/>
  <c r="F47" i="18"/>
  <c r="E93" i="18"/>
  <c r="E134" i="18"/>
  <c r="F139" i="18"/>
  <c r="F147" i="18"/>
  <c r="E170" i="18"/>
  <c r="F176" i="18"/>
  <c r="E215" i="18"/>
  <c r="E251" i="18"/>
  <c r="E282" i="18"/>
  <c r="E321" i="18"/>
  <c r="F36" i="18"/>
  <c r="E60" i="18"/>
  <c r="F76" i="18"/>
  <c r="E82" i="18"/>
  <c r="F122" i="18"/>
  <c r="E132" i="18"/>
  <c r="F137" i="18"/>
  <c r="E140" i="18"/>
  <c r="F145" i="18"/>
  <c r="E148" i="18"/>
  <c r="F153" i="18"/>
  <c r="E168" i="18"/>
  <c r="F174" i="18"/>
  <c r="E177" i="18"/>
  <c r="F188" i="18"/>
  <c r="E193" i="18"/>
  <c r="E213" i="18"/>
  <c r="F232" i="18"/>
  <c r="E243" i="18"/>
  <c r="F265" i="18"/>
  <c r="E280" i="18"/>
  <c r="F285" i="18"/>
  <c r="E319" i="18"/>
  <c r="F342" i="18"/>
  <c r="E74" i="18"/>
  <c r="F82" i="18"/>
  <c r="F140" i="18"/>
  <c r="E208" i="18"/>
  <c r="F213" i="18"/>
  <c r="E283" i="18"/>
  <c r="E53" i="18"/>
  <c r="F74" i="18"/>
  <c r="E146" i="18"/>
  <c r="F151" i="18"/>
  <c r="E191" i="18"/>
  <c r="F216" i="18"/>
  <c r="E272" i="18"/>
  <c r="F283" i="18"/>
  <c r="F77" i="18"/>
  <c r="E87" i="18"/>
  <c r="E133" i="18"/>
  <c r="F138" i="18"/>
  <c r="E141" i="18"/>
  <c r="F146" i="18"/>
  <c r="E149" i="18"/>
  <c r="F154" i="18"/>
  <c r="E169" i="18"/>
  <c r="F175" i="18"/>
  <c r="E180" i="18"/>
  <c r="F191" i="18"/>
  <c r="E196" i="18"/>
  <c r="F211" i="18"/>
  <c r="E214" i="18"/>
  <c r="F233" i="18"/>
  <c r="E244" i="18"/>
  <c r="F272" i="18"/>
  <c r="E281" i="18"/>
  <c r="F286" i="18"/>
  <c r="E320" i="18"/>
  <c r="E18" i="18"/>
  <c r="E143" i="18"/>
  <c r="F148" i="18"/>
  <c r="F168" i="18"/>
  <c r="F177" i="18"/>
  <c r="E216" i="18"/>
  <c r="F243" i="18"/>
  <c r="F280" i="18"/>
  <c r="E125" i="18"/>
  <c r="F135" i="18"/>
  <c r="E138" i="18"/>
  <c r="F143" i="18"/>
  <c r="F172" i="18"/>
  <c r="F184" i="18"/>
  <c r="E233" i="18"/>
  <c r="F256" i="18"/>
  <c r="E75" i="18"/>
  <c r="F87" i="18"/>
  <c r="E103" i="18"/>
  <c r="F133" i="18"/>
  <c r="E136" i="18"/>
  <c r="F141" i="18"/>
  <c r="E144" i="18"/>
  <c r="F149" i="18"/>
  <c r="E152" i="18"/>
  <c r="F169" i="18"/>
  <c r="E173" i="18"/>
  <c r="F180" i="18"/>
  <c r="E185" i="18"/>
  <c r="E209" i="18"/>
  <c r="F214" i="18"/>
  <c r="E227" i="18"/>
  <c r="F244" i="18"/>
  <c r="E261" i="18"/>
  <c r="F281" i="18"/>
  <c r="E284" i="18"/>
  <c r="F320" i="18"/>
  <c r="E135" i="18"/>
  <c r="E151" i="18"/>
  <c r="E184" i="18"/>
  <c r="F193" i="18"/>
  <c r="E256" i="18"/>
  <c r="E333" i="18"/>
  <c r="F18" i="18"/>
  <c r="E77" i="18"/>
  <c r="F98" i="18"/>
  <c r="E154" i="18"/>
  <c r="E175" i="18"/>
  <c r="E211" i="18"/>
  <c r="E286" i="18"/>
  <c r="E57" i="18"/>
  <c r="F75" i="18"/>
  <c r="F136" i="18"/>
  <c r="E139" i="18"/>
  <c r="F144" i="18"/>
  <c r="E147" i="18"/>
  <c r="F152" i="18"/>
  <c r="E165" i="18"/>
  <c r="F173" i="18"/>
  <c r="E176" i="18"/>
  <c r="F185" i="18"/>
  <c r="E192" i="18"/>
  <c r="E212" i="18"/>
  <c r="F227" i="18"/>
  <c r="E235" i="18"/>
  <c r="F261" i="18"/>
  <c r="E279" i="18"/>
  <c r="F284" i="18"/>
  <c r="E296" i="18"/>
  <c r="G26" i="18"/>
  <c r="G27" i="18"/>
  <c r="G21" i="18"/>
  <c r="G22" i="18"/>
  <c r="G44" i="18"/>
  <c r="G45" i="18"/>
  <c r="G46" i="18"/>
  <c r="G43" i="18"/>
  <c r="G65" i="18"/>
  <c r="G10" i="18"/>
  <c r="G13" i="18"/>
  <c r="G60" i="18"/>
  <c r="G52" i="18"/>
  <c r="G51" i="18"/>
  <c r="G58" i="18"/>
  <c r="G59" i="18"/>
  <c r="G57" i="18"/>
  <c r="G50" i="18"/>
  <c r="G47" i="18"/>
  <c r="G48" i="18"/>
  <c r="G49" i="18"/>
  <c r="G24" i="18"/>
  <c r="G25" i="18"/>
  <c r="G23" i="18"/>
  <c r="G56" i="18"/>
  <c r="G53" i="18"/>
  <c r="G54" i="18"/>
  <c r="G55" i="18"/>
  <c r="G39" i="18"/>
  <c r="G40" i="18"/>
  <c r="G42" i="18"/>
  <c r="G36" i="18"/>
  <c r="G37" i="18"/>
  <c r="G38" i="18"/>
  <c r="G20" i="18"/>
  <c r="G18" i="18"/>
  <c r="G19" i="18"/>
  <c r="G67" i="18"/>
  <c r="G66" i="18"/>
  <c r="G12" i="18"/>
  <c r="F43" i="18"/>
  <c r="E13" i="18"/>
  <c r="E47" i="18"/>
  <c r="F13" i="18"/>
  <c r="E51" i="18"/>
  <c r="E10" i="18"/>
  <c r="E43" i="18"/>
  <c r="F12" i="18"/>
  <c r="E36" i="18"/>
  <c r="E23" i="18"/>
  <c r="F23" i="18"/>
  <c r="C324" i="18" l="1"/>
  <c r="C322" i="18"/>
  <c r="C329" i="18"/>
  <c r="C330" i="18"/>
  <c r="C332" i="18"/>
  <c r="C331" i="18"/>
  <c r="C323" i="18"/>
  <c r="C328" i="18"/>
  <c r="C327" i="18"/>
  <c r="C326" i="18"/>
  <c r="C325" i="18"/>
  <c r="C298" i="18"/>
  <c r="C313" i="18"/>
  <c r="C302" i="18"/>
  <c r="C300" i="18"/>
  <c r="C317" i="18"/>
  <c r="C305" i="18"/>
  <c r="C315" i="18"/>
  <c r="C299" i="18"/>
  <c r="C306" i="18"/>
  <c r="C316" i="18"/>
  <c r="C297" i="18"/>
  <c r="C309" i="18"/>
  <c r="C307" i="18"/>
  <c r="C301" i="18"/>
  <c r="C310" i="18"/>
  <c r="C303" i="18"/>
  <c r="C304" i="18"/>
  <c r="C318" i="18"/>
  <c r="C312" i="18"/>
  <c r="C311" i="18"/>
  <c r="C308" i="18"/>
  <c r="C314" i="18"/>
  <c r="C268" i="18"/>
  <c r="C270" i="18"/>
  <c r="C267" i="18"/>
  <c r="C269" i="18"/>
  <c r="C266" i="18"/>
  <c r="C271" i="18"/>
  <c r="C273" i="18"/>
  <c r="C274" i="18"/>
  <c r="C275" i="18"/>
  <c r="C278" i="18"/>
  <c r="C276" i="18"/>
  <c r="C277" i="18"/>
  <c r="C263" i="18"/>
  <c r="C262" i="18"/>
  <c r="C264" i="18"/>
  <c r="C260" i="18"/>
  <c r="C258" i="18"/>
  <c r="C257" i="18"/>
  <c r="C259" i="18"/>
  <c r="C245" i="18"/>
  <c r="C253" i="18"/>
  <c r="C255" i="18"/>
  <c r="C252" i="18"/>
  <c r="C254" i="18"/>
  <c r="C237" i="18"/>
  <c r="C221" i="18"/>
  <c r="C228" i="18"/>
  <c r="C230" i="18"/>
  <c r="C231" i="18"/>
  <c r="C229" i="18"/>
  <c r="C218" i="18"/>
  <c r="C219" i="18"/>
  <c r="C220" i="18"/>
  <c r="C217" i="18"/>
  <c r="C197" i="18"/>
  <c r="C198" i="18"/>
  <c r="C199" i="18"/>
  <c r="C201" i="18"/>
  <c r="C200" i="18"/>
  <c r="C205" i="18"/>
  <c r="C202" i="18"/>
  <c r="C204" i="18"/>
  <c r="C203" i="18"/>
  <c r="C206" i="18"/>
  <c r="C194" i="18"/>
  <c r="C195" i="18"/>
  <c r="C190" i="18"/>
  <c r="C189" i="18"/>
  <c r="C186" i="18"/>
  <c r="C187" i="18"/>
  <c r="C181" i="18"/>
  <c r="C182" i="18"/>
  <c r="C178" i="18"/>
  <c r="C179" i="18"/>
  <c r="C156" i="18"/>
  <c r="C166" i="18"/>
  <c r="C167" i="18"/>
  <c r="C123" i="18"/>
  <c r="C124" i="18"/>
  <c r="C68" i="18"/>
  <c r="C128" i="18"/>
  <c r="C127" i="18"/>
  <c r="C131" i="18"/>
  <c r="C130" i="18"/>
  <c r="C129" i="18"/>
  <c r="C126" i="18"/>
  <c r="C116" i="18"/>
  <c r="C107" i="18"/>
  <c r="C108" i="18"/>
  <c r="C105" i="18"/>
  <c r="C109" i="18"/>
  <c r="C106" i="18"/>
  <c r="C104" i="18"/>
  <c r="C102" i="18"/>
  <c r="C100" i="18"/>
  <c r="C99" i="18"/>
  <c r="C101" i="18"/>
  <c r="C94" i="18"/>
  <c r="C97" i="18"/>
  <c r="C95" i="18"/>
  <c r="C96" i="18"/>
  <c r="C89" i="18"/>
  <c r="C91" i="18"/>
  <c r="C88" i="18"/>
  <c r="C90" i="18"/>
  <c r="C92" i="18"/>
  <c r="C83" i="18"/>
  <c r="C84" i="18"/>
  <c r="C85" i="18"/>
  <c r="C86" i="18"/>
  <c r="C80" i="18"/>
  <c r="C78" i="18"/>
  <c r="C79" i="18"/>
  <c r="C63" i="18"/>
  <c r="C62" i="18"/>
  <c r="C61" i="18"/>
  <c r="C55" i="18"/>
  <c r="C54" i="18"/>
  <c r="C56" i="18"/>
  <c r="C59" i="18"/>
  <c r="C58" i="18"/>
  <c r="C37" i="18"/>
  <c r="C38" i="18"/>
  <c r="C42" i="18"/>
  <c r="C41" i="18"/>
  <c r="C39" i="18"/>
  <c r="C40" i="18"/>
  <c r="C45" i="18"/>
  <c r="C44" i="18"/>
  <c r="C46" i="18"/>
  <c r="C28" i="18"/>
  <c r="C50" i="18"/>
  <c r="C49" i="18"/>
  <c r="C48" i="18"/>
  <c r="C26" i="18"/>
  <c r="C24" i="18"/>
  <c r="C25" i="18"/>
  <c r="C27" i="18"/>
  <c r="C19" i="18"/>
  <c r="C22" i="18"/>
  <c r="C21" i="18"/>
  <c r="C20" i="18"/>
  <c r="C287" i="18"/>
  <c r="C340" i="18"/>
  <c r="C337" i="18"/>
  <c r="C338" i="18"/>
  <c r="C339" i="18"/>
  <c r="C341" i="18"/>
  <c r="C336" i="18"/>
  <c r="C5" i="18"/>
  <c r="C247" i="18" l="1"/>
  <c r="C248" i="18"/>
  <c r="C249" i="18"/>
  <c r="C250" i="18"/>
  <c r="C246" i="18"/>
  <c r="C241" i="18"/>
  <c r="C240" i="18"/>
  <c r="C242" i="18"/>
  <c r="C239" i="18"/>
  <c r="C238" i="18"/>
  <c r="C222" i="18"/>
  <c r="C226" i="18"/>
  <c r="C225" i="18"/>
  <c r="C224" i="18"/>
  <c r="C223" i="18"/>
  <c r="C162" i="18"/>
  <c r="C159" i="18"/>
  <c r="C158" i="18"/>
  <c r="C160" i="18"/>
  <c r="C161" i="18"/>
  <c r="C157" i="18"/>
  <c r="C164" i="18"/>
  <c r="C163" i="18"/>
  <c r="C119" i="18"/>
  <c r="C121" i="18"/>
  <c r="C117" i="18"/>
  <c r="C120" i="18"/>
  <c r="C118" i="18"/>
  <c r="C69" i="18"/>
  <c r="C72" i="18"/>
  <c r="C71" i="18"/>
  <c r="C70" i="18"/>
  <c r="C73" i="18"/>
  <c r="C29" i="18"/>
  <c r="C31" i="18"/>
  <c r="C33" i="18"/>
  <c r="C34" i="18"/>
  <c r="C35" i="18"/>
  <c r="C30" i="18"/>
  <c r="C32" i="18"/>
  <c r="C288" i="18"/>
  <c r="C290" i="18"/>
  <c r="C291" i="18"/>
  <c r="C292" i="18"/>
  <c r="C293" i="18"/>
  <c r="C295" i="18"/>
  <c r="C294" i="18"/>
  <c r="C289" i="18"/>
  <c r="C9" i="18"/>
  <c r="C4" i="18"/>
  <c r="C7" i="18"/>
  <c r="C6" i="18"/>
  <c r="C8" i="18"/>
  <c r="C3" i="18"/>
</calcChain>
</file>

<file path=xl/sharedStrings.xml><?xml version="1.0" encoding="utf-8"?>
<sst xmlns="http://schemas.openxmlformats.org/spreadsheetml/2006/main" count="1781" uniqueCount="1062">
  <si>
    <t>Voluntary National Retail Food Regulatory Program Standards Self-Assessment/Audit Verification Summary &amp; Gap Analysis Tool Instructions</t>
  </si>
  <si>
    <t xml:space="preserve">The Retail Food Program Standards Tool is designed for state, local, tribal and territorial regulatory agencies that are using the Voluntary National Retail Food Regulatory Program Standards (Standards) for continuous program improvement.  </t>
  </si>
  <si>
    <t>This Excel based tool provides enrolled juridictions with an internal system to track their incremental progress within individual standards. It allows jurisdictions to identify elements that have been completed, recognize gaps that need to be addressed and provides a way to measure percent completion of a standard by capturing progress of individual elements. This can be used by a jurisdiction to set priorities and demonstrate the degree of progress the jurisdiction is making towards the completion of a standard.</t>
  </si>
  <si>
    <t>This is an optional tool for jurisdictions to monitor their progress and is not a required FDA document or a form.</t>
  </si>
  <si>
    <t xml:space="preserve">NOTE: In order to be included on updates to the web listing, jurisdictions must submit FDA Form 3958, Voluntary National Retail Food Regulatory Program Standards FDA NATIONAL REGISTRY REPORT to their Retail Food Specialist as required in the Administrative Procedures. </t>
  </si>
  <si>
    <t>INSTRUCTIONS:</t>
  </si>
  <si>
    <t>1. Click on the Self-Assessment Summary tab to enter Jurisdiction Name, Report completed by, Date, Self-Assessment Period.</t>
  </si>
  <si>
    <t>2. Click on the worksheet tab of the Standard you wish to work on (1-9).</t>
  </si>
  <si>
    <t>3. Complete the worksheet using the dropdown boxes for self-assessment or verification audit and include any necessary comments.</t>
  </si>
  <si>
    <t>4. Return to Excel sheet summary sheet using the tab at the bottom of the screen to see that the worksheet information has been tabulated with a strikethrough for sub-elements that have been completed and red letters for those sub-elements that have not been met. The percent completion for each Standard will be automatically calculated. You can return to any of the individual standard sub-elements by selecting the number on the summary sheet.</t>
  </si>
  <si>
    <t>5. Save a local copy of the Excel workbook, so that you may update it in the future.</t>
  </si>
  <si>
    <t>For more information, contact your Retail Food Specialist. (see the link below)</t>
  </si>
  <si>
    <t>RESOURCE LINKS:</t>
  </si>
  <si>
    <t>Voluntary National Retail Food Regulatory Program Standards</t>
  </si>
  <si>
    <t>Administrative Procedures for Voluntary National Retail Food Regulatory Program Standards.</t>
  </si>
  <si>
    <t>Listing of Jurisdictions Enrolled in the Voluntary National Retail Food Regulatory Program Standards</t>
  </si>
  <si>
    <t>Directory of Retail Food Specialists</t>
  </si>
  <si>
    <t>NOTE: This is an optional tool for jurisdictions to monitor their progress and is not a required FDA document or a form. In order to be included on updates to the web listing, jurisdictions must submit FDA Form 3958, Voluntary National Retail Food Regulatory Program Standards FDA NATIONAL REGISTRY REPORT to their Retail Food Specialist as required in the Administrative Procedures.</t>
  </si>
  <si>
    <r>
      <rPr>
        <b/>
        <sz val="22"/>
        <color rgb="FF193A67"/>
        <rFont val="Times New Roman"/>
        <family val="1"/>
      </rPr>
      <t>Voluntary National Retail Food Regulatory Program Standards</t>
    </r>
    <r>
      <rPr>
        <b/>
        <sz val="20"/>
        <color rgb="FF193A67"/>
        <rFont val="Times New Roman"/>
        <family val="1"/>
      </rPr>
      <t xml:space="preserve"> </t>
    </r>
    <r>
      <rPr>
        <b/>
        <sz val="11"/>
        <color rgb="FF193A67"/>
        <rFont val="Times New Roman"/>
        <family val="1"/>
      </rPr>
      <t>(REV: 11/2024)</t>
    </r>
  </si>
  <si>
    <t xml:space="preserve"> Self-Assessment / Audit Verification Summary &amp; Gap Analysis Tool</t>
  </si>
  <si>
    <t xml:space="preserve">Jurisdiction Name: </t>
  </si>
  <si>
    <t>Jurisdiction Address:</t>
  </si>
  <si>
    <t>Jurisdiction Phone and Email:</t>
  </si>
  <si>
    <t>Date:</t>
  </si>
  <si>
    <t>Program Standards Version:</t>
  </si>
  <si>
    <t>Self-Assessment Period</t>
  </si>
  <si>
    <t>Table 1 - Summary Table of Progress Towards Meeting the Retail Program Standards</t>
  </si>
  <si>
    <t>MET</t>
  </si>
  <si>
    <t>NO.</t>
  </si>
  <si>
    <t>STANDARD TITLE</t>
  </si>
  <si>
    <t>PROGRESS</t>
  </si>
  <si>
    <r>
      <t>STANDARD ELEMENTS*</t>
    </r>
    <r>
      <rPr>
        <b/>
        <sz val="10"/>
        <color indexed="9"/>
        <rFont val="Times New Roman"/>
        <family val="1"/>
      </rPr>
      <t/>
    </r>
  </si>
  <si>
    <t>* Elements that are met are identified by strikethrough text.</t>
  </si>
  <si>
    <t>Click the hyperlink below for additional Program Standards guidance, instructions and PDF files located on the FDA Retail Food Protection website</t>
  </si>
  <si>
    <t>http://www.fda.gov/Food/GuidanceRegulation/RetailFoodProtection/ProgramStandards/ucm245409.htm</t>
  </si>
  <si>
    <t>Notes:</t>
  </si>
  <si>
    <t>All the cells on the current worksheet are locked from editing to preserve the formulas except cells D3, D4, D5 and D7. The unlocked cells require data entry and are identified by underline and aqua color.</t>
  </si>
  <si>
    <t>Clicking the underlined text in the "STANDARD TITLE" column in Table 1 will navigate the user to the Standard "worksheet" represented by the text.</t>
  </si>
  <si>
    <t>Clicking the underlined text in the "STANDARD ELEMENTS" column in Table 1 will navigate the user to the Standard "worksheet" and Standard sub-element "row" represented by the text.</t>
  </si>
  <si>
    <t>Progress Column Notations: "SA Met" means a Standard is Fully Met based on the Self-Assessment data and  "Audited" means a Standard is Fully Met and Audited.</t>
  </si>
  <si>
    <t>An answer "Yes" to worksheet  "Standard 1" , cell "C39" and/or cell "E39" will change worksheet “Self-Assessment Summary", cell "E10" to a strikethrough.</t>
  </si>
  <si>
    <t>An answer "Yes" to worksheet  "Standard 1" , cell "C40" and/or cell "E40" will change worksheet “Self-Assessment Summary", cell "F10" to a strikethrough.</t>
  </si>
  <si>
    <t>An answer "Yes" to worksheet  "Standard 1" , cell "C41" and/or cell "E41" will change worksheet “Self-Assessment Summary", cell "G10" to a strikethrough.</t>
  </si>
  <si>
    <t>An answer "Yes" to worksheet  "Standard 1" , cell "C43" and/or cell "E43" will change worksheet “Self-Assessment Summary", cell "H10" to a strikethrough.</t>
  </si>
  <si>
    <t>An answer "Yes" to worksheet  "Standard 1" , cell "C44" and/or cell "E44" will change worksheet “Self-Assessment Summary", cell "I10" to a strikethrough.</t>
  </si>
  <si>
    <t>An answer "Yes" to worksheet  "Standard 1" , cell "C46" and/or cell "E46" will change worksheet “Self-Assessment Summary", cell "J10" to a strikethrough.</t>
  </si>
  <si>
    <t>An answer "Yes" to worksheet  "Standard 1" , cell "C48" and/or cell "E48" will change worksheet “Self-Assessment Summary", cell "K10" to a strikethrough.</t>
  </si>
  <si>
    <t>An answer "Yes" to worksheet  "Standard 2" , cell "C39" and/or cell "E39" will change worksheet “Self-Assessment Summary", cell "E11" to a strikethrough.</t>
  </si>
  <si>
    <t>An answer "Yes" to worksheet  "Standard 2" , cell "C40" and/or cell "E40" will change worksheet “Self-Assessment Summary", cell "F11" to a strikethrough.</t>
  </si>
  <si>
    <t>An answer "Yes" to worksheet  "Standard 2" , cell "C42" and/or cell "E42" will change worksheet “Self-Assessment Summary", cell "G11" to a strikethrough.</t>
  </si>
  <si>
    <t>An answer "Yes" to worksheet  "Standard 2" , cell "C43" and/or cell "E43" will change worksheet “Self-Assessment Summary", cell "H11" to a strikethrough.</t>
  </si>
  <si>
    <t>An answer "Yes" to worksheet  "Standard 2" , cell "C45" and/or cell "E45" will change worksheet “Self-Assessment Summary", cell "I11" to a strikethrough.</t>
  </si>
  <si>
    <t>An answer "Yes" to worksheet  "Standard 2" , cell "C46" and/or cell "E46" will change worksheet “Self-Assessment Summary", cell "J11" to a strikethrough.</t>
  </si>
  <si>
    <t>An answer "Yes" to worksheet  "Standard 2" , cell "C48" and/or cell "E48" will change worksheet “Self-Assessment Summary", cell "K11" to a strikethrough.</t>
  </si>
  <si>
    <t>An answer "Yes" to worksheet  "Standard 2" , cell "C49" and/or cell "E49" will change worksheet “Self-Assessment Summary", cell "L11" to a strikethrough.</t>
  </si>
  <si>
    <t>An answer "Yes" to worksheet  "Standard 2" , cell "C51" and/or cell "E51" will change worksheet “Self-Assessment Summary", cell "M11" to a strikethrough.</t>
  </si>
  <si>
    <t>An answer "Yes" to worksheet  "Standard 3" , cell "C39" and/or cell "E39" will change worksheet “Self-Assessment Summary", cell "E12" to a strikethrough.</t>
  </si>
  <si>
    <t>An answer "Yes" to worksheet  "Standard 3" , cell "C40" and/or cell "E40" will change worksheet “Self-Assessment Summary", cell "F12" to a strikethrough.</t>
  </si>
  <si>
    <t>An answer "Yes" to worksheet  "Standard 3" , cell "C41" and/or cell "E41" will change worksheet “Self-Assessment Summary", cell "G12" to a strikethrough.</t>
  </si>
  <si>
    <t>An answer "Yes" to worksheet  "Standard 3" , cell "C43" and/or cell "E43" will change worksheet “Self-Assessment Summary", cell "H12" to a strikethrough.</t>
  </si>
  <si>
    <t>An answer "Yes" to worksheet  "Standard 3" , cell "C45" and/or cell "E45" will change worksheet “Self-Assessment Summary", cell "I12" to a strikethrough.</t>
  </si>
  <si>
    <t>An answer "Yes" to worksheet  "Standard 3" , cell "C47" and/or cell "E47" will change worksheet “Self-Assessment Summary", cell "J12" to a strikethrough.</t>
  </si>
  <si>
    <t>An answer "Yes" to worksheet  "Standard 3" , cell "C48" and/or cell "E48" will change worksheet “Self-Assessment Summary", cell "K12" to a strikethrough.</t>
  </si>
  <si>
    <t>An answer "Yes" to worksheet  "Standard 3" , cell "C49" and/or cell "E49" will change worksheet “Self-Assessment Summary", cell "L12" to a strikethrough.</t>
  </si>
  <si>
    <t>An answer "Yes" to worksheet  "Standard 3" , cell "C51" and/or cell "E51" will change worksheet “Self-Assessment Summary", cell "M12" to a strikethrough.</t>
  </si>
  <si>
    <t>An answer "Yes" to worksheet  "Standard 3" , cell "C53" and/or cell "E53" will change worksheet “Self-Assessment Summary", cell "N12" to a strikethrough.</t>
  </si>
  <si>
    <t>An answer "Yes" to worksheet  "Standard 4" , cell "C39" and/or cell "E39" will change worksheet “Self-Assessment Summary", cell "E13" to a strikethrough.</t>
  </si>
  <si>
    <t>An answer "Yes" to worksheet  "Standard 4" , cell "C40" and/or cell "E40" will change worksheet “Self-Assessment Summary", cell "F13" to a strikethrough.</t>
  </si>
  <si>
    <t>An answer "Yes" to worksheet  "Standard 4" , cell "C41" and/or cell "E41" will change worksheet “Self-Assessment Summary", cell "G13" to a strikethrough.</t>
  </si>
  <si>
    <t>An answer "Yes" to worksheet  "Standard 4" , cell "C43" and/or cell "E43" will change worksheet “Self-Assessment Summary", cell "H13" to a strikethrough.</t>
  </si>
  <si>
    <t>An answer "Yes" to worksheet  "Standard 4" , cell "C44" and/or cell "E44" will change worksheet “Self-Assessment Summary", cell "I13" to a strikethrough.</t>
  </si>
  <si>
    <t>An answer "Yes" to worksheet  "Standard 4" , cell "C45" and/or cell "E45" will change worksheet “Self-Assessment Summary", cell "J13" to a strikethrough.</t>
  </si>
  <si>
    <t>An answer "Yes" to worksheet  "Standard 4" , cell "C46" and/or cell "E46" will change worksheet “Self-Assessment Summary", cell "K13" to a strikethrough.</t>
  </si>
  <si>
    <t>An answer "Yes" to worksheet  "Standard 4" , cell "C47" and/or cell "E47" will change worksheet “Self-Assessment Summary", cell "L13" to a strikethrough.</t>
  </si>
  <si>
    <t>An answer "Yes" to worksheet  "Standard 4" , cell "C48" and/or cell "E48" will change worksheet “Self-Assessment Summary", cell "M13" to a strikethrough.</t>
  </si>
  <si>
    <t>An answer "Yes" to worksheet  "Standard 4" , cell "C49" and/or cell "E49" will change worksheet “Self-Assessment Summary", cell "N13" to a strikethrough.</t>
  </si>
  <si>
    <t>An answer "Yes" to worksheet  "Standard 4" , cell "C50" and/or cell "E50" will change worksheet “Self-Assessment Summary", cell "O13" to a strikethrough.</t>
  </si>
  <si>
    <t>An answer "Yes" to worksheet  "Standard 4" , cell "C51" and/or cell "E51" will change worksheet “Self-Assessment Summary", cell "P13" to a strikethrough.</t>
  </si>
  <si>
    <t>An answer "Yes" to worksheet  "Standard 4" , cell "C52" and/or cell "E52" will change worksheet “Self-Assessment Summary", cell "Q13" to a strikethrough.</t>
  </si>
  <si>
    <t>An answer "Yes" to worksheet  "Standard 4" , cell "C53" and/or cell "E53" will change worksheet “Self-Assessment Summary", cell "R13" to a strikethrough.</t>
  </si>
  <si>
    <t>An answer "Yes" to worksheet  "Standard 4" , cell "C55" and/or cell "E55" will change worksheet “Self-Assessment Summary", cell "S13" to a strikethrough.</t>
  </si>
  <si>
    <t>An answer "Yes" to worksheet  "Standard 4" , cell "C56" and/or cell "E56" will change worksheet “Self-Assessment Summary", cell "T13" to a strikethrough.</t>
  </si>
  <si>
    <t>An answer "Yes" to worksheet  "Standard 5" , cell "C39" and/or cell "E39" will change worksheet “Self-Assessment Summary", cell "E14" to a strikethrough.</t>
  </si>
  <si>
    <t>An answer "Yes" to worksheet  "Standard 5" , cell "C40" and/or cell "E40" will change worksheet “Self-Assessment Summary", cell "F14" to a strikethrough.</t>
  </si>
  <si>
    <t>An answer "Yes" to worksheet  "Standard 5" , cell "C41" and/or cell "E41" will change worksheet “Self-Assessment Summary", cell "G14" to a strikethrough.</t>
  </si>
  <si>
    <t>An answer "Yes" to worksheet  "Standard 5" , cell "C42" and/or cell "E42" will change worksheet “Self-Assessment Summary", cell "H14" to a strikethrough.</t>
  </si>
  <si>
    <t>An answer "Yes" to worksheet  "Standard 5" , cell "C43" and/or cell "E43" will change worksheet “Self-Assessment Summary", cell "I14" to a strikethrough.</t>
  </si>
  <si>
    <t>An answer "Yes" to worksheet  "Standard 5" , cell "C44" and/or cell "E44" will change worksheet “Self-Assessment Summary", cell "J14" to a strikethrough.</t>
  </si>
  <si>
    <t>An answer "Yes" to worksheet  "Standard 5" , cell "C45" and/or cell "E45" will change worksheet “Self-Assessment Summary", cell "K14" to a strikethrough.</t>
  </si>
  <si>
    <t>An answer "Yes" to worksheet  "Standard 5" , cell "C46" and/or cell "E46" will change worksheet “Self-Assessment Summary", cell "L14" to a strikethrough.</t>
  </si>
  <si>
    <t>An answer "Yes" to worksheet  "Standard 5" , cell "C47" and/or cell "E47" will change worksheet “Self-Assessment Summary", cell "M14" to a strikethrough.</t>
  </si>
  <si>
    <t>An answer "Yes" to worksheet  "Standard 5" , cell "C49" and/or cell "E49" will change worksheet “Self-Assessment Summary", cell "N14" to a strikethrough.</t>
  </si>
  <si>
    <t>An answer "Yes" to worksheet  "Standard 5" , cell "C50" and/or cell "E50" will change worksheet “Self-Assessment Summary", cell "O14" to a strikethrough.</t>
  </si>
  <si>
    <t>An answer "Yes" to worksheet  "Standard 5" , cell "C52" and/or cell "E52" will change worksheet “Self-Assessment Summary", cell "P14" to a strikethrough.</t>
  </si>
  <si>
    <t>An answer "Yes" to worksheet  "Standard 5" , cell "C53" and/or cell "E53" will change worksheet “Self-Assessment Summary", cell "Q14" to a strikethrough.</t>
  </si>
  <si>
    <t>An answer "Yes" to worksheet  "Standard 5" , cell "C55" and/or cell "E55" will change worksheet “Self-Assessment Summary", cell "R14" to a strikethrough.</t>
  </si>
  <si>
    <t>An answer "Yes" to worksheet  "Standard 5" , cell "C57" and/or cell "E57" will change worksheet “Self-Assessment Summary", cell "S14" to a strikethrough.</t>
  </si>
  <si>
    <t>An answer "Yes" to worksheet  "Standard 5" , cell "C58" and/or cell "E58" will change worksheet “Self-Assessment Summary", cell "T14" to a strikethrough.</t>
  </si>
  <si>
    <t>An answer "Yes" to worksheet  "Standard 5" , cell "C59" and/or cell "E59" will change worksheet “Self-Assessment Summary", cell "E15" to a strikethrough.</t>
  </si>
  <si>
    <t>An answer "Yes" to worksheet  "Standard 5" , cell "C61" and/or cell "E61" will change worksheet “Self-Assessment Summary", cell "F15" to a strikethrough.</t>
  </si>
  <si>
    <t>An answer "Yes" to worksheet  "Standard 5" , cell "C63" and/or cell "E63" will change worksheet “Self-Assessment Summary", cell "G15" to a strikethrough.</t>
  </si>
  <si>
    <t>An answer "Yes" to worksheet  "Standard 5" , cell "C64" and/or cell "E64" will change worksheet “Self-Assessment Summary", cell "H15" to a strikethrough.</t>
  </si>
  <si>
    <t>An answer "Yes" to worksheet  "Standard 5" , cell "C65" and/or cell "E65" will change worksheet “Self-Assessment Summary", cell "I15" to a strikethrough.</t>
  </si>
  <si>
    <t>An answer "Yes" to worksheet  "Standard 5" , cell "C66" and/or cell "E66" will change worksheet “Self-Assessment Summary", cell "J15" to a strikethrough.</t>
  </si>
  <si>
    <t>An answer "Yes" to worksheet  "Standard 5" , cell "C67" and/or cell "E67" will change worksheet “Self-Assessment Summary", cell "K15" to a strikethrough.</t>
  </si>
  <si>
    <t>An answer "Yes" to worksheet  "Standard 5" , cell "C68" and/or cell "E68" will change worksheet “Self-Assessment Summary", cell "L15" to a strikethrough.</t>
  </si>
  <si>
    <t>An answer "Yes" to worksheet  "Standard 5" , cell "C69" and/or cell "E69" will change worksheet “Self-Assessment Summary", cell "M15" to a strikethrough.</t>
  </si>
  <si>
    <t>An answer "Yes" to worksheet  "Standard 5" , cell "C70" and/or cell "E70" will change worksheet “Self-Assessment Summary", cell "N15" to a strikethrough.</t>
  </si>
  <si>
    <t>An answer "Yes" to worksheet  "Standard 5" , cell "C71" and/or cell "E71" will change worksheet “Self-Assessment Summary", cell "O15" to a strikethrough.</t>
  </si>
  <si>
    <t>An answer "Yes" to worksheet  "Standard 5" , cell "C72" and/or cell "E72" will change worksheet “Self-Assessment Summary", cell "P15" to a strikethrough.</t>
  </si>
  <si>
    <t>An answer "Yes" to worksheet  "Standard 5" , cell "C73" and/or cell "E73" will change worksheet “Self-Assessment Summary", cell "Q15" to a strikethrough.</t>
  </si>
  <si>
    <t>An answer "Yes" to worksheet  "Standard 6" , cell "C39" and/or cell "E39" will change worksheet “Self-Assessment Summary", cell "E16" to a strikethrough.</t>
  </si>
  <si>
    <t>An answer "Yes" to worksheet  "Standard 6" , cell "C40" and/or cell "E40" will change worksheet “Self-Assessment Summary", cell "F16" to a strikethrough.</t>
  </si>
  <si>
    <t>An answer "Yes" to worksheet  "Standard 6" , cell "C42" and/or cell "E42" will change worksheet “Self-Assessment Summary", cell "G16" to a strikethrough.</t>
  </si>
  <si>
    <t>An answer "Yes" to worksheet  "Standard 6" , cell "C43" and/or cell "E43" will change worksheet “Self-Assessment Summary", cell "H16" to a strikethrough.</t>
  </si>
  <si>
    <t>An answer "Yes" to worksheet  "Standard 7" , cell "C39" and/or cell "E39" will change worksheet “Self-Assessment Summary", cell "E17" to a strikethrough.</t>
  </si>
  <si>
    <t>An answer "Yes" to worksheet  "Standard 7" , cell "C41" and/or cell "E41" will change worksheet “Self-Assessment Summary", cell "F17" to a strikethrough.</t>
  </si>
  <si>
    <t>An answer "Yes" to worksheet  "Standard 8" , cell "C39" and/or cell "E39" will change worksheet “Self-Assessment Summary", cell "E18" to a strikethrough.</t>
  </si>
  <si>
    <t>An answer "Yes" to worksheet  "Standard 8" , cell "C41" and/or cell "E41" will change worksheet “Self-Assessment Summary", cell "F18" to a strikethrough.</t>
  </si>
  <si>
    <t>An answer "Yes" to worksheet  "Standard 8" , cell "C42" and/or cell "E42" will change worksheet “Self-Assessment Summary", cell "G18" to a strikethrough.</t>
  </si>
  <si>
    <t>An answer "Yes" to worksheet  "Standard 8" , cell "C44" and/or cell "E44" will change worksheet “Self-Assessment Summary", cell "H18" to a strikethrough.</t>
  </si>
  <si>
    <t>An answer "Yes" to worksheet  "Standard 8" , cell "C45" and/or cell "E45" will change worksheet “Self-Assessment Summary", cell "I18" to a strikethrough.</t>
  </si>
  <si>
    <t>An answer "Yes" to worksheet  "Standard 8" , cell "C47" and/or cell "E47" will change worksheet “Self-Assessment Summary", cell "J18" to a strikethrough.</t>
  </si>
  <si>
    <t>An answer "Yes" to worksheet  "Standard 8" , cell "C48" and/or cell "E48" will change worksheet “Self-Assessment Summary", cell "K18" to a strikethrough.</t>
  </si>
  <si>
    <t>An answer "Yes" to worksheet  "Standard 8" , cell "C49" and/or cell "E49" will change worksheet “Self-Assessment Summary", cell "L18" to a strikethrough.</t>
  </si>
  <si>
    <t>An answer "Yes" to worksheet  "Standard 8" , cell "C50" and/or cell "E50" will change worksheet “Self-Assessment Summary", cell "M18" to a strikethrough.</t>
  </si>
  <si>
    <t>An answer "Yes" to worksheet  "Standard 8" , cell "C51" and/or cell "E51" will change worksheet “Self-Assessment Summary", cell "N18" to a strikethrough.</t>
  </si>
  <si>
    <t>An answer "Yes" to worksheet  "Standard 8" , cell "C52" and/or cell "E52" will change worksheet “Self-Assessment Summary", cell "O18" to a strikethrough.</t>
  </si>
  <si>
    <t>An answer "Yes" to worksheet  "Standard 8" , cell "C53" and/or cell "E53" will change worksheet “Self-Assessment Summary", cell "P18" to a strikethrough.</t>
  </si>
  <si>
    <t>An answer "Yes" to worksheet  "Standard 8" , cell "C54" and/or cell "E54" will change worksheet “Self-Assessment Summary", cell "Q18" to a strikethrough.</t>
  </si>
  <si>
    <t>An answer "Yes" to worksheet  "Standard 9" , cell "C39" and/or cell "E39" will change worksheet “Self-Assessment Summary", cell "E19" to a strikethrough.</t>
  </si>
  <si>
    <t>An answer "Yes" to worksheet  "Standard 9" , cell "C40" and/or cell "E40" will change worksheet “Self-Assessment Summary", cell "F19" to a strikethrough.</t>
  </si>
  <si>
    <t>An answer "Yes" to worksheet  "Standard 9" , cell "C41" and/or cell "E41" will change worksheet “Self-Assessment Summary", cell "G19" to a strikethrough.</t>
  </si>
  <si>
    <t>An answer "Yes" to worksheet  "Standard 9" , cell "C43" and/or cell "E43" will change worksheet “Self-Assessment Summary", cell "H19" to a strikethrough.</t>
  </si>
  <si>
    <t>An answer "Yes" to worksheet  "Standard 9" , cell "C44" and/or cell "E44" will change worksheet “Self-Assessment Summary", cell "I19" to a strikethrough.</t>
  </si>
  <si>
    <t>An answer "Yes" to worksheet  "Standard 9" , cell "C46" and/or cell "E46" will change worksheet “Self-Assessment Summary", cell "J19" to a strikethrough.</t>
  </si>
  <si>
    <t>An answer "Yes" to worksheet  "Standard 9" , cell "C47" and/or cell "E47" will change worksheet “Self-Assessment Summary", cell "K19" to a strikethrough.</t>
  </si>
  <si>
    <t>Standard 1:  Regulatory Foundation</t>
  </si>
  <si>
    <t>Program Self-Assessment and Verification Audit Tool</t>
  </si>
  <si>
    <t>(November 2024)</t>
  </si>
  <si>
    <t>Click the hyperlink below to open the online PDF version of Standard 1</t>
  </si>
  <si>
    <t>http://www.fda.gov/downloads/Food/GuidanceRegulation/RetailFoodProtection/ProgramStandards/UCM372416.pdf</t>
  </si>
  <si>
    <t>Click the hyperlink below to open the online PDF version with Instructions</t>
  </si>
  <si>
    <t>http://www.fda.gov/downloads/Food/GuidanceRegulation/RetailFoodProtection/ProgramStandards/UCM372426.pdf</t>
  </si>
  <si>
    <t>PROGRAM SELF-ASSESSMENT (SA) SUMMARY</t>
  </si>
  <si>
    <t xml:space="preserve">Printed Name of the Person Who Conducted the SA: </t>
  </si>
  <si>
    <t>Self-Assessor’s Title:</t>
  </si>
  <si>
    <t>Jurisdiction Name:</t>
  </si>
  <si>
    <t>Phone / Fax / E-mail:</t>
  </si>
  <si>
    <t>Date the Standard 1 Self-Assessment Was Completed:</t>
  </si>
  <si>
    <t>SA Indicates the Jurisdiction MEETS the Standard 1 Criteria:</t>
  </si>
  <si>
    <t>VERIFICATION AUDIT (VA) SUMMARY</t>
  </si>
  <si>
    <t xml:space="preserve">Printed Name of the Person Who Conducted the VA: </t>
  </si>
  <si>
    <t>Verification Auditor’s Title:</t>
  </si>
  <si>
    <t xml:space="preserve">Auditor’s Jurisdiction Name: </t>
  </si>
  <si>
    <t>Auditor’s Jurisdiction Address:</t>
  </si>
  <si>
    <t>Date the Verification Audit of Standard 1 Was Completed:</t>
  </si>
  <si>
    <t xml:space="preserve">VA indicates the Jurisdiction MEETS the Standard 1 Criteria: </t>
  </si>
  <si>
    <t>YES</t>
  </si>
  <si>
    <t>NO</t>
  </si>
  <si>
    <t>Table 2 - Program Self-Assessment and Verification Audit Table for Standard 1</t>
  </si>
  <si>
    <t>Standard Sub-Elements Criteria</t>
  </si>
  <si>
    <t>SA MET</t>
  </si>
  <si>
    <t>Self-Assessor’s Comments</t>
  </si>
  <si>
    <t>VA MET</t>
  </si>
  <si>
    <t>If NO, why criterion not met</t>
  </si>
  <si>
    <t>1. Assessment of the Program’s Regulatory Foundation</t>
  </si>
  <si>
    <r>
      <t xml:space="preserve">a. The jurisdiction has documentation that it has performed a side-by-side comparison of its prevailing statutes, regulations, rules and other pertinent requirements against the current published edition of the </t>
    </r>
    <r>
      <rPr>
        <i/>
        <sz val="10"/>
        <color theme="1"/>
        <rFont val="Times New Roman"/>
        <family val="1"/>
      </rPr>
      <t>FDA Food Code</t>
    </r>
    <r>
      <rPr>
        <sz val="10"/>
        <color theme="1"/>
        <rFont val="Times New Roman"/>
        <family val="1"/>
      </rPr>
      <t xml:space="preserve"> or one of the two most recent previous editions of the </t>
    </r>
    <r>
      <rPr>
        <i/>
        <sz val="10"/>
        <color theme="1"/>
        <rFont val="Times New Roman"/>
        <family val="1"/>
      </rPr>
      <t>FDA Food Code</t>
    </r>
    <r>
      <rPr>
        <sz val="10"/>
        <color theme="1"/>
        <rFont val="Times New Roman"/>
        <family val="1"/>
      </rPr>
      <t>.</t>
    </r>
  </si>
  <si>
    <t>1A</t>
  </si>
  <si>
    <t>b. The jurisdiction’s side-by-side comparison includes an assessment of major Food Code Interventions and Risk Factors, Good Retail Practices, and Compliance/Enforcement Administrative requirements.</t>
  </si>
  <si>
    <t>1B</t>
  </si>
  <si>
    <r>
      <t xml:space="preserve">c. The regulatory foundation assessment clearly identifies the jurisdiction's corresponding requirement to the applicable </t>
    </r>
    <r>
      <rPr>
        <i/>
        <sz val="10"/>
        <color theme="1"/>
        <rFont val="Times New Roman"/>
        <family val="1"/>
      </rPr>
      <t>Code</t>
    </r>
    <r>
      <rPr>
        <sz val="10"/>
        <color theme="1"/>
        <rFont val="Times New Roman"/>
        <family val="1"/>
      </rPr>
      <t xml:space="preserve"> section. The assessment provides a determination as to whether a specific provision in the jurisdiction’s regulation meets the intent of the corresponding </t>
    </r>
    <r>
      <rPr>
        <i/>
        <sz val="10"/>
        <color theme="1"/>
        <rFont val="Times New Roman"/>
        <family val="1"/>
      </rPr>
      <t>FDA Food Code</t>
    </r>
    <r>
      <rPr>
        <sz val="10"/>
        <color theme="1"/>
        <rFont val="Times New Roman"/>
        <family val="1"/>
      </rPr>
      <t xml:space="preserve"> section.</t>
    </r>
  </si>
  <si>
    <t>1C</t>
  </si>
  <si>
    <r>
      <t xml:space="preserve">2. </t>
    </r>
    <r>
      <rPr>
        <b/>
        <i/>
        <sz val="12"/>
        <color indexed="8"/>
        <rFont val="Times New Roman"/>
        <family val="1"/>
      </rPr>
      <t>Food Code</t>
    </r>
    <r>
      <rPr>
        <b/>
        <sz val="12"/>
        <color indexed="8"/>
        <rFont val="Times New Roman"/>
        <family val="1"/>
      </rPr>
      <t xml:space="preserve"> Interventions and Risk Factors</t>
    </r>
  </si>
  <si>
    <r>
      <t xml:space="preserve">a. The jurisdiction’s initial Food Code assessment indicates that the agency’s regulatory requirements contain at least 9 of the 11 </t>
    </r>
    <r>
      <rPr>
        <i/>
        <sz val="10"/>
        <color theme="1"/>
        <rFont val="Times New Roman"/>
        <family val="1"/>
      </rPr>
      <t>FDA Food Code</t>
    </r>
    <r>
      <rPr>
        <sz val="10"/>
        <color theme="1"/>
        <rFont val="Times New Roman"/>
        <family val="1"/>
      </rPr>
      <t xml:space="preserve"> intervention and risk factor controls. By the third verification audit the jurisdiction’s assessment indicated that the agency’s regulatory requirements contain all 11 of the </t>
    </r>
    <r>
      <rPr>
        <i/>
        <sz val="10"/>
        <color theme="1"/>
        <rFont val="Times New Roman"/>
        <family val="1"/>
      </rPr>
      <t>FDA Food Code</t>
    </r>
    <r>
      <rPr>
        <sz val="10"/>
        <color theme="1"/>
        <rFont val="Times New Roman"/>
        <family val="1"/>
      </rPr>
      <t xml:space="preserve"> invention and risk factor controls. 
</t>
    </r>
    <r>
      <rPr>
        <i/>
        <sz val="10"/>
        <color theme="1"/>
        <rFont val="Times New Roman"/>
        <family val="1"/>
      </rPr>
      <t>NOTE: Auditor's random selection of Food Code Intervention and Risk Factor Control Sections confirms the jurisdiction's assessment that a corresponding requirement is contained in the agency's rules, regulations, ordinances, code, or statutes. Documentation from:</t>
    </r>
    <r>
      <rPr>
        <b/>
        <i/>
        <sz val="10"/>
        <color theme="1"/>
        <rFont val="Times New Roman"/>
        <family val="1"/>
      </rPr>
      <t xml:space="preserve">
</t>
    </r>
    <r>
      <rPr>
        <i/>
        <sz val="10"/>
        <color theme="1"/>
        <rFont val="Times New Roman"/>
        <family val="1"/>
      </rPr>
      <t>Part I – Self Assessment Worksheet
Part I – Verification Audit Worksheet</t>
    </r>
  </si>
  <si>
    <t>This is the new language and 2b is eliminated</t>
  </si>
  <si>
    <t>2A</t>
  </si>
  <si>
    <t>3. Good Retail Practices</t>
  </si>
  <si>
    <r>
      <t xml:space="preserve">a.  The jurisdiction’s Food Code assessment indicates that regulatory requirements contain at least 95 percent of the FDA </t>
    </r>
    <r>
      <rPr>
        <i/>
        <sz val="10"/>
        <color theme="1"/>
        <rFont val="Times New Roman"/>
        <family val="1"/>
      </rPr>
      <t>Food Code</t>
    </r>
    <r>
      <rPr>
        <sz val="10"/>
        <color theme="1"/>
        <rFont val="Times New Roman"/>
        <family val="1"/>
      </rPr>
      <t xml:space="preserve"> Good Retail Practices Sections. 
</t>
    </r>
    <r>
      <rPr>
        <i/>
        <sz val="10"/>
        <color theme="1"/>
        <rFont val="Times New Roman"/>
        <family val="1"/>
      </rPr>
      <t>NOTE: Auditor’s random selection of Good Retail Practices Code Sections confirms the jurisdiction’s assessment that a corresponding requirement is contained in the agency’s code or statutes.  Documentation from: 
Part II – Self-Assessment Worksheet
Part II – Verification Audit Worksheet</t>
    </r>
  </si>
  <si>
    <t>3A</t>
  </si>
  <si>
    <t>4. Compliance and Enforcement</t>
  </si>
  <si>
    <r>
      <t xml:space="preserve">a. The jurisdiction’s Food Code assessment indicates that regulatory requirements contain ALL the FDA </t>
    </r>
    <r>
      <rPr>
        <i/>
        <sz val="10"/>
        <color theme="1"/>
        <rFont val="Times New Roman"/>
        <family val="1"/>
      </rPr>
      <t>Food Code</t>
    </r>
    <r>
      <rPr>
        <sz val="10"/>
        <color theme="1"/>
        <rFont val="Times New Roman"/>
        <family val="1"/>
      </rPr>
      <t xml:space="preserve"> Compliance and Enforcement Sections identified in the Standard. 
</t>
    </r>
    <r>
      <rPr>
        <i/>
        <sz val="10"/>
        <color theme="1"/>
        <rFont val="Times New Roman"/>
        <family val="1"/>
      </rPr>
      <t>NOTE: Auditor’s random selection of Compliance and Enforcement Code Sections confirms the jurisdiction’s assessment that a corresponding requirement is contained in the agency’s code or statutes.  Documentation from: 
Part III – Self Assessment Worksheet 
Part III – Verification Audit Worksheet</t>
    </r>
  </si>
  <si>
    <t>4A</t>
  </si>
  <si>
    <t>General Notes Pertaining to the Program Self-Assessment or the Verification Audit</t>
  </si>
  <si>
    <t>On the current worksheet, the "Jurisdiction Name" field, cell "B13" is changed by entering data on worksheet “Self-Assessment Summary", cell "D13".</t>
  </si>
  <si>
    <t>On the current worksheet, "Yes" answers to cells C39, C40, C41, C43, C44, C46, and C48 change C17 from "No" to "Yes"</t>
  </si>
  <si>
    <t>On the current worksheet, "Yes" answers to cells E39, E40, E41, E43, E44, E46, and E48 change C29 from "No" to "Yes"</t>
  </si>
  <si>
    <t>Standard 2: Trained Regulatory Staff</t>
  </si>
  <si>
    <t>Click the hyperlink below to open the online PDF version of Standard 2</t>
  </si>
  <si>
    <t>http://www.fda.gov/downloads/Food/GuidanceRegulation/RetailFoodProtection/ProgramStandards/UCM372482.pdf</t>
  </si>
  <si>
    <t>http://www.fda.gov/downloads/Food/GuidanceRegulation/RetailFoodProtection/ProgramStandards/UCM372483.pdf</t>
  </si>
  <si>
    <t>Date the Standard 2 Self-Assessment Was Completed:</t>
  </si>
  <si>
    <t>SA Indicates the Jurisdiction MEETS the Standard 2 Criteria:</t>
  </si>
  <si>
    <t>Date the Verification Audit of Standard 2 Was Completed:</t>
  </si>
  <si>
    <t xml:space="preserve">VA Indicates the Jurisdiction MEETS the Standard 2 Criteria: </t>
  </si>
  <si>
    <t>Table 3 - Program Self-Assessment and Verification Audit Table for Standard 2</t>
  </si>
  <si>
    <t>1. Employee Training Records</t>
  </si>
  <si>
    <t>a. The jurisdiction maintains a written training record for each employee that includes the date of hire or assignment to the agency’s retail food protection program.</t>
  </si>
  <si>
    <t>b. The jurisdiction written training record provides documentation that each employee has completed the Standard 2 pre-requisite (“Pre”) training curriculum PRIOR to conducting independent retail food or foodservice inspections.</t>
  </si>
  <si>
    <t>2. Initial Field Training</t>
  </si>
  <si>
    <t>a. The jurisdiction maintains a written training record that provides confirmation that each employee completed a minimum of 25 joint field training inspections of retail food and/or foodservice establishments (if less than 25 joint field training inspections are performed, written documentation on file that FSIO has successfully demonstrated all required inspection competencies) PRIOR to conducting independent retail food or foodservice inspections</t>
  </si>
  <si>
    <t>b. The jurisdiction maintains a written training record that provides confirmation that each employee successfully completed a field training process similar to that contained in the CFP Field Training Manual provided in Appendix B-2, Standard 2, PRIOR to conducting independent inspections of retail food and/or foodservice establishments.</t>
  </si>
  <si>
    <t>2B</t>
  </si>
  <si>
    <t>3. Independent Inspections / Completion of ALL Curriculum Requirements</t>
  </si>
  <si>
    <t>a. The jurisdiction maintains a written training record that provides confirmation that each employee completed a minimum of 25 independent retail food and/or foodservice inspections PRIOR to field standardization.</t>
  </si>
  <si>
    <t>b. The jurisdiction written training record provides documentation that each employee has completed ALL aspects of the Standard #2 training curriculum (“Pre”) and (“Post”) courses PRIOR to field standardization.</t>
  </si>
  <si>
    <t>3B</t>
  </si>
  <si>
    <t>4. Field Standardization</t>
  </si>
  <si>
    <t>a. The jurisdiction maintains a written training record that provides documentation that each employee successfully completed a Standardization process similar to the FDA Procedures for Standardization within 24 months of hire or assignment to the retail food protection program.</t>
  </si>
  <si>
    <t>b. The jurisdiction maintains a written training record that provides documentation that a standardized employee who is responsible for standardizing others has maintained their standardization by performing a minimum of four joint inspections with a training standard every three years.
Those who are not responsible for standardizing others have maintained their standardization by performing a minimum of four joint inspections with a training standard every five years.</t>
  </si>
  <si>
    <t xml:space="preserve">Changed and updated language to align with new requirements. </t>
  </si>
  <si>
    <t>4B</t>
  </si>
  <si>
    <t>5. Continuing Education and Training</t>
  </si>
  <si>
    <t>a. The jurisdiction maintains a written training record that provides documentation that an employee responsible for standardizing others has 20 hours of continuing education every 36 months after the initial training (24 months) is completed. All other FSIOs must complete 30 contact hours every 60 months after the initial training (24 months) is completed.</t>
  </si>
  <si>
    <t>5A</t>
  </si>
  <si>
    <t>On the current worksheet, "Yes" answers to cells C39, C40, C42, C43, C45, C46, C48, C49 and C51 change C17 from "No" to "Yes"</t>
  </si>
  <si>
    <t>On the current worksheet, "Yes" answers to cells E39, E40, E42, E43, E45, E46, E48, E49 and E51 change C29 from "No" to "Yes"</t>
  </si>
  <si>
    <t>Standard 3: Inspection Program Based On HACCP Principles</t>
  </si>
  <si>
    <t>Click the hyperlink below to open the online PDF version of Standard 3</t>
  </si>
  <si>
    <t>http://www.fda.gov/downloads/Food/GuidanceRegulation/RetailFoodProtection/ProgramStandards/UCM372495.pdf</t>
  </si>
  <si>
    <t>https://www.fda.gov/downloads/Food/GuidanceRegulation/RetailFoodProtection/ProgramStandards/UCM372496.pdf</t>
  </si>
  <si>
    <t>Date the Standard 3 Self-Assessment Was Completed:</t>
  </si>
  <si>
    <t>SA indicates the Jurisdiction MEETS the Standard 3 criteria:</t>
  </si>
  <si>
    <t>Date the Verification Audit of Standard 3 Was Completed:</t>
  </si>
  <si>
    <t xml:space="preserve">VA Indicates the Jurisdiction MEETS the Standard 3 Criteria: </t>
  </si>
  <si>
    <t>Table 4 - Program Self-Assessment and Verification Audit Table for Standard 3</t>
  </si>
  <si>
    <t>1. Inspection Form Design</t>
  </si>
  <si>
    <t>a. The jurisdiction’s inspection form identifies foodborne illness risk factors and Food Code interventions.</t>
  </si>
  <si>
    <t>b. The jurisdiction’s inspection form documents actual observations using the convention IN, OUT, NA, and NO.</t>
  </si>
  <si>
    <t>c. The jurisdiction’s inspection form documents compliance and enforcement activities.</t>
  </si>
  <si>
    <t>2. Risk Assessment Categories</t>
  </si>
  <si>
    <t>a. A risk assessment is used to group food establishments into at least 3 categories based on their potential and inherent food safety risks.</t>
  </si>
  <si>
    <t>3.  Inspection Frequency</t>
  </si>
  <si>
    <t>a. The jurisdiction’s inspection frequency is based on the assigned risk categories.</t>
  </si>
  <si>
    <t>4. Written and Implemented Corrective Action Policy</t>
  </si>
  <si>
    <t>a. The jurisdiction has a written and implemented policy that requires on-site corrective action for foodborne illness risk factors observed to be out of compliance.</t>
  </si>
  <si>
    <t>b. The jurisdiction has a written and implemented policy that requires discussion for long-term control of foodborne illness risk factors.</t>
  </si>
  <si>
    <t>c. The jurisdiction has a written and implemented policy that requires follow-up activities on foodborne illness risk factor violations.</t>
  </si>
  <si>
    <t>4C</t>
  </si>
  <si>
    <t>5. Variance Requests</t>
  </si>
  <si>
    <r>
      <t xml:space="preserve">a. The jurisdiction has a written and implemented policy on variance requests related to foodborne illness risk factors and </t>
    </r>
    <r>
      <rPr>
        <i/>
        <sz val="10"/>
        <rFont val="Times New Roman"/>
        <family val="1"/>
      </rPr>
      <t>Food Code</t>
    </r>
    <r>
      <rPr>
        <sz val="10"/>
        <rFont val="Times New Roman"/>
        <family val="1"/>
      </rPr>
      <t xml:space="preserve"> interventions.</t>
    </r>
  </si>
  <si>
    <t>6. Validation and Verification of HACCP Plans</t>
  </si>
  <si>
    <t>a. The jurisdiction has a written and implemented policy for the validation and verification of HACCP plans, when a HACCP plan is required by the Code.</t>
  </si>
  <si>
    <t>6A</t>
  </si>
  <si>
    <t>7. Written and Implemented Policy for Conducting Plan Review</t>
  </si>
  <si>
    <t>New Item</t>
  </si>
  <si>
    <t>a. The jurisdiction has a plan review policy that requires plan review that complies with the Food Code or documentation of the process if it’s done by another jurisdiction of agency.</t>
  </si>
  <si>
    <t>New language for new item</t>
  </si>
  <si>
    <t>7A</t>
  </si>
  <si>
    <t>On the current worksheet, "Yes" answers to cells C39, C40, C41, C43, C45, C47, C48, C49, C51 and C53 change C17 from "No" to "Yes"</t>
  </si>
  <si>
    <t>On the current worksheet, "Yes" answers to cells E39, E40, E41, E43, E45, E47, E48, E49, E51 and E53 change C29 from "No" to "Yes"</t>
  </si>
  <si>
    <t>Standard 4: Uniform Inspection Program</t>
  </si>
  <si>
    <t>Click the hyperlink below to open the online PDF version of Standard 4</t>
  </si>
  <si>
    <t>http://www.fda.gov/downloads/Food/GuidanceRegulation/RetailFoodProtection/ProgramStandards/UCM372499.pdf</t>
  </si>
  <si>
    <t>https://www.fda.gov/downloads/Food/GuidanceRegulation/RetailFoodProtection/ProgramStandards/UCM372500.pdf</t>
  </si>
  <si>
    <t>Date the Standard 4 Self-Assessment Was Completed:</t>
  </si>
  <si>
    <t>SA Indicates the Jurisdiction MEETS the Standard 4 Criteria:</t>
  </si>
  <si>
    <t>Date the Verification Audit of Standard 4 Was Completed:</t>
  </si>
  <si>
    <t xml:space="preserve">VA Indicates the Jurisdiction MEETS the Standard 4 Criteria: </t>
  </si>
  <si>
    <t>Table 5 - Program Self-Assessment and Verification Audit Table for Standard 4</t>
  </si>
  <si>
    <t>1. Written Quality Assurance Program Document</t>
  </si>
  <si>
    <t>a. The jurisdiction has a written quality assurance program that covers all regulatory staff that conducts retail food and/or foodservice inspections.</t>
  </si>
  <si>
    <t>b. The jurisdiction’s written quality assurance program describes corrective actions to address an individual retail food program inspector’s performance quality or consistency issues when they are identified.</t>
  </si>
  <si>
    <t>Sub element b is eliminated and replaced with what was element c</t>
  </si>
  <si>
    <t xml:space="preserve">2. Twenty Quality Assurance Program Elements </t>
  </si>
  <si>
    <t>The jurisdictions quality assurance program provides a method to review or monitor, either individually or programmatically, the concepts in the twenty quality elements. The twenty elements follow in I. through XX.</t>
  </si>
  <si>
    <t>I.  The jurisdiction’s quality assurance program assures that each inspector has the required equipment and forms to conduct the inspection.</t>
  </si>
  <si>
    <t>II. The jurisdiction’s quality assurance program assures that each inspector reviews the contents of the establishment file, including the previous inspection report, reported complaints on file, and, if applicable, required HACCP Plans or documents supporting the issuance of a variance.</t>
  </si>
  <si>
    <t>2C</t>
  </si>
  <si>
    <t>III. The jurisdiction’s quality assurance program assures that each inspector verifies that the establishment is in the proper risk category and that the required inspection frequency is being met, Informs the supervisor when the establishment is not in the proper risk category or when frequency is not met.</t>
  </si>
  <si>
    <t>2D</t>
  </si>
  <si>
    <t>IV. The jurisdiction’s quality assurance program assures that each inspector provides identification as a regulatory official to the person in charge and states the purpose of the visit.</t>
  </si>
  <si>
    <t>2E</t>
  </si>
  <si>
    <t>V. The jurisdiction’s quality assurance program assures that each inspector interprets and applies the jurisdiction’s laws, rules, policies, procedures, and regulations required for conducting retail food inspections.</t>
  </si>
  <si>
    <t>2F</t>
  </si>
  <si>
    <t>VI. The jurisdiction’s quality assurance program assures that each inspector uses a risk-based inspection methodology to conduct the inspection.</t>
  </si>
  <si>
    <t>2G</t>
  </si>
  <si>
    <t>VII. The jurisdiction’s quality assurance program assures that each inspector accurately determines the compliance status of each risk factor and Food Code intervention (i.e., IN compliance, OUT of compliance, Not Observed, or Not Applicable).</t>
  </si>
  <si>
    <t>2H</t>
  </si>
  <si>
    <t>VIII. The jurisdiction’s quality assurance program assures that each inspector obtains corrective action for out-of-compliance risk factors and Food Code interventions in accordance with the jurisdictions policies.</t>
  </si>
  <si>
    <t>2I</t>
  </si>
  <si>
    <t>IX. The jurisdiction’s quality assurance program assures that each inspector discusses options for the long-term control of risk factors with establishment managers when the same out-of-control risk factor occurs on consecutive inspections, in accordance with the jurisdiction’s policies. Options may include, but are not limited to, risk control plans, standard operating procedures, equipment and/or facility modification, menu modification, buyer specifications, remedial training, or HACCP Plans.</t>
  </si>
  <si>
    <t>2J</t>
  </si>
  <si>
    <t>X. The jurisdiction’s quality assurance program assures that each inspector verifies correction of out-of-compliance observations identified during the previous inspection. In addition, follows through with compliance and enforcement in accordance with jurisdiction’s policies.</t>
  </si>
  <si>
    <t>2K</t>
  </si>
  <si>
    <t>XI. The jurisdiction’s quality assurance program assures that each inspector conducts an exit interview that explains the out-of-compliance observations, corrective actions, and timeframes for correction, in accordance with the jurisdiction’s policies.</t>
  </si>
  <si>
    <t>2L</t>
  </si>
  <si>
    <t>XII. The jurisdiction’s quality assurance program assures that each inspector provides the inspection report and, when necessary, cross-referenced documents, to the person in charge or permit holder, in accordance with the jurisdiction’s policies.</t>
  </si>
  <si>
    <t>2M</t>
  </si>
  <si>
    <t>XIII. The jurisdiction’s quality assurance program assures that each inspector demonstrates proper sanitary practices as expected from a food service employee.</t>
  </si>
  <si>
    <t>2N</t>
  </si>
  <si>
    <t>XIV. The jurisdiction’s quality assurance program assures that each inspector completed the inspection form per the jurisdiction’s policies (i.e., observations, public health reasons, applicable code reference, compliance dates).</t>
  </si>
  <si>
    <t>2O</t>
  </si>
  <si>
    <t>XV. The jurisdiction’s quality assurance program assures that each inspector document the status of each risk factor and intervention (IN, OUT, NA, NO).</t>
  </si>
  <si>
    <t>2P</t>
  </si>
  <si>
    <t>XVI. The jurisdiction’s quality assurance program assures that each inspector cites the proper code provisions for risk factors and Food Code interventions, in accordance with the jurisdiction’s policies.</t>
  </si>
  <si>
    <t>2Q</t>
  </si>
  <si>
    <t>XVII. The jurisdiction’s quality assurance program assures that each inspector documents corrective action for out-of-compliance risk factors and Food Code interventions in accordance with the jurisdiction’s policies.</t>
  </si>
  <si>
    <t>2R</t>
  </si>
  <si>
    <t>XVIII. The jurisdiction’s quality assurance program assures that each inspector documents that options for the long-term control of risk factors were discussed with establishment managers when the same out-of-control risk factor occurs on consecutive inspections. Options may include, but are not limited to, risk control plans, standard operating procedures, equipment and/or facility modification, menu modification, buyer specifications, remedial training, or HACCP Plans.</t>
  </si>
  <si>
    <t>2S</t>
  </si>
  <si>
    <t>XIX. The jurisdiction’s quality assurance program assures that each inspector accurately completes compliance or regulatory documents (i.e., exhibits, attachments, sample forms), appropriately cross-references them within the inspection report, and includes them with the inspection report, in accordance with the jurisdiction’s policies.</t>
  </si>
  <si>
    <t>2T</t>
  </si>
  <si>
    <t>XX. The jurisdiction’s quality assurance program assures that each inspector files reports and other documentation in a timely manner, in accordance with the jurisdiction’s policies.</t>
  </si>
  <si>
    <t>2U</t>
  </si>
  <si>
    <t>3. Demonstration of Program Effectiveness Using the Statistical Method in Standard 4: Self-Assessment Worksheet</t>
  </si>
  <si>
    <t>a. The program effectiveness measure documents that 3 self-assessment field reviews were conducted for each employee performing retail food and or foodservice inspection work during the five-year self-assessment period. [New staff who have not completed Steps 1 through 3 of Standard 2 are exempt from this field measurement.]</t>
  </si>
  <si>
    <t>b. Based on the self-assessment field reviews using the statistical method described in Standard 4: Self-Assessment Worksheet, the jurisdiction’s regulatory staff achieves a rate of 75% on each quality element for jurisdictions with 10 or more inspectors. For jurisdictions with less than 10 inspectors, the achievement rate meets or exceeds the Table 4-1 calculation.</t>
  </si>
  <si>
    <t>On the current worksheet, "Yes" answers to cells C39, C40, C41, C43, C44, C45, C46, C47, C48, C49, C50, C51, C52, C53, C55, and C56 change C17 from "No" to "Yes"</t>
  </si>
  <si>
    <t>On the current worksheet, "Yes" answers to cells E39, E40, E41, E43, E44, E45, E46, E47, E48, E49, E50, E51, E52, E53, E55, and E56 change C29 from "No" to "Yes"</t>
  </si>
  <si>
    <t>Standard 5: Foodborne Illness and Food Defense Preparedness and Response</t>
  </si>
  <si>
    <t>Click the hyperlink below to open the online PDF version of Standard 5</t>
  </si>
  <si>
    <t>http://www.fda.gov/downloads/Food/GuidanceRegulation/RetailFoodProtection/ProgramStandards/UCM372504.pdf</t>
  </si>
  <si>
    <t>https://www.fda.gov/downloads/Food/GuidanceRegulation/RetailFoodProtection/ProgramStandards/UCM372507.pdf</t>
  </si>
  <si>
    <t>Date the Standard 5 Self-Assessment Was Completed:</t>
  </si>
  <si>
    <t>SA Indicates the Jurisdiction MEETS the Standard 5 Criteria:</t>
  </si>
  <si>
    <t xml:space="preserve">Printed Name of the Person who conducted the VA: </t>
  </si>
  <si>
    <t>Date the Verification Audit of Standard 5 Was Completed:</t>
  </si>
  <si>
    <t xml:space="preserve">VA Indicates the Jurisdiction MEETS the Standard 5 Criteria: </t>
  </si>
  <si>
    <t>Table 6 - Program Self-Assessment and Verification Audit Table for Standard 5</t>
  </si>
  <si>
    <t>1. Investigative Procedures</t>
  </si>
  <si>
    <t>a. The program has written operating procedures for responding to and/or conducting investigations of foodborne illness and food-related injury that clearly identify the roles, duties, and responsibilities of program staff and how the program interacts with other relevant departments and agencies. (The procedures may be contained in a single source document or in multiple documents.)</t>
  </si>
  <si>
    <t>b. The program maintains contact lists for individuals, departments, and agencies that may be involved in the investigation of foodborne illnesses, food-related injuries or contamination of food.</t>
  </si>
  <si>
    <t>c. The program maintains a written operating procedure or a Memorandum of Understanding (MOU) with the appropriate epidemiological investigation program/department to conduct foodborne illness investigations and to report findings. The operating procedure or MOU clearly identifies the roles, duties, and responsibilities of each party.</t>
  </si>
  <si>
    <t>d. The program maintains logs or databases for all complaint or referral reports from other sources alleging food-related illness, food-related injury, or intentional food contamination. The final disposition for each complaint is recorded in the log or database and is filed in, or linked to, the establishment record for retrieval purposes.</t>
  </si>
  <si>
    <t>1D</t>
  </si>
  <si>
    <t>e. Program procedures describe the disposition, action, or follow-up, and reporting required for each type of complaint or referral report.</t>
  </si>
  <si>
    <t>1E</t>
  </si>
  <si>
    <t>f. Program procedures require disposition, action or follow-up on each complaint or referral report alleging food-related illness or injury within 24 hours.</t>
  </si>
  <si>
    <t>1F</t>
  </si>
  <si>
    <t>g. The program has established procedures and guidance for collecting information on the suspect foods’ preparation, storage or handling during on-site illness, food-injury, or outbreak investigations.</t>
  </si>
  <si>
    <t>1G</t>
  </si>
  <si>
    <t>h. Program procedures provide guidance for immediate notification of appropriate law enforcement agencies if at any time intentional food contamination is suspected.</t>
  </si>
  <si>
    <t>1H</t>
  </si>
  <si>
    <t>i. Program procedures provide guidance for the notification of appropriate state and/or federal agencies when a complaint involves a product that originated outside the agency’s jurisdiction or has been shipped interstate.</t>
  </si>
  <si>
    <t>1I</t>
  </si>
  <si>
    <t>2. Reporting Procedures</t>
  </si>
  <si>
    <t>a. Possible contributing factors to the illness, food-related injury, or intentional food contamination are identified in each on-site investigation report.</t>
  </si>
  <si>
    <t>b. The program shares final reports of investigations with the state epidemiologist and reports of confirmed disease outbreaks with CDC.</t>
  </si>
  <si>
    <t>3.  Laboratory Support Documentation</t>
  </si>
  <si>
    <t>a. The program has a letter of understanding, written procedures, contract or MOU acknowledging that a laboratory(s) is willing and able to provide analytical support to the jurisdiction’s food program. The documentation describes the type of biological, chemical, radiological contaminants or other food adulterants that can be identified by the laboratory. The laboratory support available includes the ability to conduct environmental, food, and/or clinical sample analyses.</t>
  </si>
  <si>
    <t>b. The program maintains a list of alternative laboratory contacts from which assistance could be sought in the event that a food-related emergency exceeds the capability of the primary support lab(s) listed in paragraph 3.a. This list should also identify potential sources of laboratory support such as FDA, USDA, CDC, or environmental laboratories for specific analysis that cannot be performed by the jurisdiction’s primary laboratory(s).</t>
  </si>
  <si>
    <t>4. Trace-back Procedures</t>
  </si>
  <si>
    <t>a. Program management has an established procedure to address the trace-back of foods implicated in an illness, outbreak or intentional food contamination. The track-back procedure provides for the coordinated involvement of all appropriate agencies and identifies a coordinator to guide the investigation. Trace-back reports are shared with all agencies involved and with CDC.</t>
  </si>
  <si>
    <t>5. Recalls</t>
  </si>
  <si>
    <t>a. Program management has an established procedure to address the recall of foods implicated in an illness, outbreak, or intentional food contamination.</t>
  </si>
  <si>
    <t>b. When the jurisdiction has the responsibility to request or monitor a product recall, written procedures equivalent to 21 CFR Part 7 are followed.</t>
  </si>
  <si>
    <t>5B</t>
  </si>
  <si>
    <t>c. Written policies and procedures exist for verifying the effectiveness of recall actions by firms (effectiveness checks) when requested by another agency.</t>
  </si>
  <si>
    <t>5C</t>
  </si>
  <si>
    <t>6. Media Management</t>
  </si>
  <si>
    <t>a. The program has a written policy and procedure that defines a protocol for providing information to the public regarding a foodborne illness outbreak or food safety emergency. The protocol should address coordination and cooperation with other agencies involved in the investigation. A media person is designated in the protocol.</t>
  </si>
  <si>
    <t>7. Data Review and Analysis</t>
  </si>
  <si>
    <t>a. At least once per year, the program conducts a review of the data in the complaint log or database and the illness and food-related injury investigations to identify trends and possible contributing factors that are most likely to cause illness or injury. These periodic reviews of multiple complaints and contributing factors may suggest a need for further investigations and may suggest steps for illness prevention.</t>
  </si>
  <si>
    <t>b. The review is conducted with prevention in mind and focuses on, but is not limited to, the following: 
1) Foodborne disease outbreaks, suspect foodborne outbreaks and confirmed foodborne disease outbreaks in a single establishment;</t>
  </si>
  <si>
    <t>Updated language</t>
  </si>
  <si>
    <t>7B1</t>
  </si>
  <si>
    <t>2) Foodborne disease outbreaks, suspect foodborneoutbreaks and confirmed foodborne disease outbreaks in the same establishment type;</t>
  </si>
  <si>
    <t>7B2</t>
  </si>
  <si>
    <t>3) Foodborne disease outbreaks, suspect foodborne outbreaks and confirmed foodborne disease outbreaks implicating the same food;</t>
  </si>
  <si>
    <t>7B3</t>
  </si>
  <si>
    <t>4) Foodborne disease outbreaks, suspect foodborne outbreaks and confirmed foodborne disease outbreaks associated with a similar food preparation process;</t>
  </si>
  <si>
    <t>7B4</t>
  </si>
  <si>
    <t>5) Number of confirmed foodborne disease outbreaks;</t>
  </si>
  <si>
    <t>7B5</t>
  </si>
  <si>
    <t>6) Number of foodborne disease outbreaks and suspect foodborne disease outbreaks;</t>
  </si>
  <si>
    <t>7B6</t>
  </si>
  <si>
    <t>7) Contributing factors most often identified;</t>
  </si>
  <si>
    <t>7B7</t>
  </si>
  <si>
    <t>8) Number of complaints involving real and alleged threats of intentional food contamination; and</t>
  </si>
  <si>
    <t>7B8</t>
  </si>
  <si>
    <t>9) Number of complaints involving the same agent and any complaints involving unusual agents when agents are identified.</t>
  </si>
  <si>
    <t>7B9</t>
  </si>
  <si>
    <t>c. In the event that there have been no illness or food-related injury outbreak investigations conducted during the twelve months prior to the trend analysis, program management will plan and conduct a mock foodborne illness or food defense investigation to test program readiness. The mock investigation should simulate response to an actual illness outbreak and include on-site inspection, sample collection and analysis. A mock investigation must be completed at least once per year when no illness outbreak investigations occur.</t>
  </si>
  <si>
    <t>7C</t>
  </si>
  <si>
    <t>     </t>
  </si>
  <si>
    <t>On the current worksheet, "Yes" answers to cells C39, C40, C41, C42, C43, C44, C45, C46, C47, C49, C50, C52, C53, C55, C57, C58, C59, C61, C63, C64, C65, C66, C67, C68, C69, C70, C71, C72, and C73 change C17 from "No" to "Yes"</t>
  </si>
  <si>
    <t>On the current worksheet, "Yes" answers to cells E39, E40, E41, E42, E43, E44, E45, E46, E47, E49, E50, E52, E53, E55, E57, E58, E59, E61, E63, E64, E65, E66, E67, E68, E69, E70, E71, E72, and E73 change C29 from "No" to "Yes"</t>
  </si>
  <si>
    <t>Standard 6: Compliance and Enforcement</t>
  </si>
  <si>
    <t>Click the hyperlink below to open the online PDF version of Standard 6</t>
  </si>
  <si>
    <t>http://www.fda.gov/downloads/Food/GuidanceRegulation/RetailFoodProtection/ProgramStandards/UCM372511.pdf</t>
  </si>
  <si>
    <t>https://www.fda.gov/downloads/Food/GuidanceRegulation/RetailFoodProtection/ProgramStandards/UCM372515.pdf</t>
  </si>
  <si>
    <t>Date the Standard 6 Self-Assessment Was Completed:</t>
  </si>
  <si>
    <t>SA Indicates the Jurisdiction MEETS the Standard 6 Criteria:</t>
  </si>
  <si>
    <t>Date the Verification Audit of Standard 6 Was Completed:</t>
  </si>
  <si>
    <t xml:space="preserve">VA Indicates the Jurisdiction MEETS the Standard 6 Criteria: </t>
  </si>
  <si>
    <t>Table 7 - Program Self-Assessment and Verification Audit Table for Standard 6</t>
  </si>
  <si>
    <t>1. Compliance and Enforcement Procedure</t>
  </si>
  <si>
    <t>a. The jurisdiction’s has a written step-by-step compliance and enforcement procedure that describes what actions and tools (i.e. forms/documents/interventions) are to be used to achieve compliance.</t>
  </si>
  <si>
    <r>
      <t xml:space="preserve">b. The jurisdiction’s inspection form(s) record and quantify the compliance status of  foodborne illness risk factors, </t>
    </r>
    <r>
      <rPr>
        <i/>
        <sz val="10"/>
        <rFont val="Times New Roman"/>
        <family val="1"/>
      </rPr>
      <t>Food Code</t>
    </r>
    <r>
      <rPr>
        <sz val="10"/>
        <rFont val="Times New Roman"/>
        <family val="1"/>
      </rPr>
      <t xml:space="preserve"> interventions and other serious code violations.</t>
    </r>
  </si>
  <si>
    <t>2. Assessment of Effectiveness</t>
  </si>
  <si>
    <t>a. The jurisdiction has written documentation that verifies the review of the effectiveness of the staff’s implementation of the program’s compliance and enforcement procedure that includes a selection of establishment files for review in accordance with the Standard criteria.</t>
  </si>
  <si>
    <t>b. The jurisdiction has written documentation verifying that at least 80 percent of the sampled files follow the agency’s step-by-step compliance and enforcement procedures and actions were taken to resolve out-of-compliance risk factors recorded on the selected routine inspection in accordance with the Standard criteria.</t>
  </si>
  <si>
    <t>On the current worksheet, "Yes" answers to cells C39, C40, C42, and C43 change C17 from "No" to "Yes"</t>
  </si>
  <si>
    <t>On the current worksheet, "Yes" answers to cells E39, E40, E42, and E43 change C29 from "No" to "Yes"</t>
  </si>
  <si>
    <t>Standard 7: Industry and Community Relations</t>
  </si>
  <si>
    <t>Click the hyperlink below to open the online PDF version of Standard 7</t>
  </si>
  <si>
    <t>http://www.fda.gov/downloads/Food/GuidanceRegulation/RetailFoodProtection/ProgramStandards/UCM372523.pdf</t>
  </si>
  <si>
    <t>https://www.fda.gov/downloads/Food/GuidanceRegulation/RetailFoodProtection/ProgramStandards/UCM372599.pdf</t>
  </si>
  <si>
    <t>Date the Standard 7 Self-Assessment Was Completed:</t>
  </si>
  <si>
    <t>SA Indicates the Jurisdiction MEETS the Standard 7 Criteria:</t>
  </si>
  <si>
    <t>Date the Verification Audit of Standard 7 Was Completed:</t>
  </si>
  <si>
    <t xml:space="preserve">VA Indicates the Jurisdiction MEETS the Standard 7 Criteria: </t>
  </si>
  <si>
    <t>Table 8 - Program Self-Assessment and Verification Audit Table for Standard 7</t>
  </si>
  <si>
    <t>1. Industry and Consumer Interaction</t>
  </si>
  <si>
    <t>The jurisdiction maintains written documentation confirming that the agency has sponsored or actively participated in at least one meeting/forum annually, such as food safety task forces, advisory boards / committees, customer surveys, web-based meetings or forums. Documentation confirms that offers of participation have been extended to industry and consumer representatives.</t>
  </si>
  <si>
    <t>2. Educational Outreach</t>
  </si>
  <si>
    <t>The jurisdiction maintains written documentation confirming that the agency has sponsored or coordinated at least one educational outreach activity annually directed at industry, consumer groups, the media, and/or elected officials. Educational outreach activities focus on increasing awareness of foodborne illness risk factors and control methods to prevent foodborne illness and may include industry recognition programs, web sites, newsletters, Fight BAC campaigns, food safety month activities, food worker training, and use of oral culture learner materials.</t>
  </si>
  <si>
    <t>On the current worksheet, "Yes" answers to cells C39 and C41 change C17 from "No" to "Yes"</t>
  </si>
  <si>
    <t>On the current worksheet, "Yes" answers to cells E39 and E41 change C29 from "No" to "Yes"</t>
  </si>
  <si>
    <t>Standard 8: Program Support and Resources</t>
  </si>
  <si>
    <t>Click the hyperlink below to open the online PDF version of Standard 8</t>
  </si>
  <si>
    <t>http://www.fda.gov/downloads/Food/GuidanceRegulation/RetailFoodProtection/ProgramStandards/UCM372528.pdf</t>
  </si>
  <si>
    <t>https://www.fda.gov/downloads/Food/GuidanceRegulation/RetailFoodProtection/ProgramStandards/UCM372529.pdf</t>
  </si>
  <si>
    <t>Date the Standard 8 Self-Assessment Was Completed:</t>
  </si>
  <si>
    <t>SA Indicates the Jurisdiction MEETS the Standard 8 Criteria:</t>
  </si>
  <si>
    <t>Date the Verification Audit of Standard 8 Was Completed:</t>
  </si>
  <si>
    <t xml:space="preserve">VA Indicates the Jurisdiction MEETS the Standard 8 Criteria: </t>
  </si>
  <si>
    <t>Table 9 - Program Self-Assessment and Verification Audit Table for Standard 8</t>
  </si>
  <si>
    <t>1. Staffing Level</t>
  </si>
  <si>
    <r>
      <t xml:space="preserve">a. The jurisdiction has written documentation, calculations, or a program resource assessment that demonstrates a staffing level of one FTE for every 280-320 retail food program inspections performed or the staffing level set by the jurisdiction.
</t>
    </r>
    <r>
      <rPr>
        <i/>
        <sz val="10"/>
        <rFont val="Times New Roman"/>
        <family val="1"/>
      </rPr>
      <t>Note: The jurisdiction may use an alternative for determining and calculating staffing level. It should be indicated within the Self-Assessment General Comments section.</t>
    </r>
  </si>
  <si>
    <t>2. Inspection Equipment</t>
  </si>
  <si>
    <t>a. The jurisdiction can show through written records, equipment inventories, or actual observations that each retail food program inspector has a head cover, thermocouple, flashlight, sanitization test kit, heat sensitive tapes or maximum registering thermometer, and necessary forms and administrative materials.</t>
  </si>
  <si>
    <t>b. The jurisdiction has a written procedure for obtaining the use of computers, cameras, black lights, pH meters, foodborne illness kits, sample collection kits, data loggers, and cell phones should this equipment not be part of the agency’s general equipment inventory.</t>
  </si>
  <si>
    <t>3. Administrative Program Support</t>
  </si>
  <si>
    <t>a. The jurisdiction has written documentation, calculations, or a program resource assessment that demonstrates sufficient equipment is available to support the record keeping system utilized by the program.</t>
  </si>
  <si>
    <t>b. The jurisdiction has a system in place to collect, analyze, retain and report pertinent information required to manage and  implement the program.</t>
  </si>
  <si>
    <t>4. Program Resource Assessment</t>
  </si>
  <si>
    <t>a. The jurisdiction has conducted an assessment to determine if the agency has the budget, staffing, and equipment necessary to meet Standard #1 – Regulatory Foundation.</t>
  </si>
  <si>
    <t>b. The jurisdiction has conducted an assessment to determine if the agency has the budget, staffing, and equipment necessary to meet Standard #2 – Trained Regulatory Staff.</t>
  </si>
  <si>
    <t>c. The jurisdiction has conducted an assessment to determine if the agency has the budget, staffing, and equipment necessary to meet Standard #3 – Inspection Program Based on HACCP Principles.</t>
  </si>
  <si>
    <t>d. The jurisdiction has conducted an assessment to determine if the agency has the budget, staffing, and equipment necessary to meet Standard #4 – Uniform Inspection Program.</t>
  </si>
  <si>
    <t>4D</t>
  </si>
  <si>
    <t>e. The jurisdiction has conducted an assessment to determine if the agency has the budget, staffing, and equipment necessary to meet Standard #5 – Foodborne Illness and Food Security Preparedness and Response..</t>
  </si>
  <si>
    <t>4E</t>
  </si>
  <si>
    <t>f. The jurisdiction has conducted an assessment to determine if the agency has the budget, staffing, and equipment necessary to meet Standard #6 – Compliance and Enforcement.</t>
  </si>
  <si>
    <t>4F</t>
  </si>
  <si>
    <t>g. The jurisdiction has conducted an assessment to determine if the agency has the budget, staffing, and equipment necessary to meet Standard #7 – Industry and Community Relations.</t>
  </si>
  <si>
    <t>4G</t>
  </si>
  <si>
    <t>h. The jurisdiction has conducted an assessment to determine if the agency has the budget, staffing, and equipment necessary to meet Standard #9 – Program Assessment.</t>
  </si>
  <si>
    <t>4H</t>
  </si>
  <si>
    <t>On the current worksheet, "Yes" answers to cells C39, C41, C42, C44, C45, C47, C48, C49, C50, C51, C52, C53, and C54 change C17 from "No" to "Yes"</t>
  </si>
  <si>
    <t>On the current worksheet, "Yes" answers to cells E39, E41, E42, E44, E45, E47, E48, E49, E50, E51, E52, E53, and E54 change C29 from "No" to "Yes"</t>
  </si>
  <si>
    <t>Standard 9: Program Assessment</t>
  </si>
  <si>
    <t>Click the hyperlink below to open the online PDF version of Standard 9</t>
  </si>
  <si>
    <t>http://www.fda.gov/downloads/Food/GuidanceRegulation/RetailFoodProtection/ProgramStandards/UCM372531.pdf</t>
  </si>
  <si>
    <t>https://www.fda.gov/media/86885/download</t>
  </si>
  <si>
    <t>Date the Standard 9 Self-Assessment Was Completed:</t>
  </si>
  <si>
    <t>SA Indicates the Jurisdiction MEETS the Standard 9 Criteria:</t>
  </si>
  <si>
    <t>Date the Verification Audit of Standard 9 Was Completed:</t>
  </si>
  <si>
    <t xml:space="preserve">VA Indicates the Jurisdiction MEETS the Standard 9 Criteria: </t>
  </si>
  <si>
    <t>Table 10 - Program Self-Assessment and Verification Audit Table for Standard 9</t>
  </si>
  <si>
    <t>1. Risk Factor Study</t>
  </si>
  <si>
    <t>a. A study on the occurrence of foodborne illness risk factors has been completed and includes data for each facility category regulated by the jurisdiction collected over the study cycle.</t>
  </si>
  <si>
    <t>b. The data collection form includes items pertaining to the foodborne illness risk factors.
1) Food from Unsafe Sources;
2) Improper Holding/Time and Temperature;
3) Inadequate Cooking;
4) Poor Personal Hygiene; and 
5) Contaminated Equipment/Protection from Contamination.</t>
  </si>
  <si>
    <t>c. The data collection form provides for marking actual observations of food practices within an establishment (IN, OUT, NO, and NA).</t>
  </si>
  <si>
    <t>2. Report of Analysis and Outcome</t>
  </si>
  <si>
    <t>a. A report shows the results of the data collection from the jurisdiction’s risk factor study</t>
  </si>
  <si>
    <t>b. The report provides quantitative measurements to assess the trends in the occurrence of risk factors over time.</t>
  </si>
  <si>
    <t>3.  Intervention Strategy</t>
  </si>
  <si>
    <t>a. A targeted intervention strategy designed to address the occurrence of the risk factor(s) identified in their risk factor study is implemented and its effectiveness evaluated.</t>
  </si>
  <si>
    <t>b. Documentation is provided of performed interventions, actions, or activities designed to improve control of foodborne illness risk factors.</t>
  </si>
  <si>
    <t>On the current worksheet, "Yes" answers to cells C39, C40, C41, C43, C44, C46, and C47 change C17 from "No" to "Yes"</t>
  </si>
  <si>
    <t>On the current worksheet, "Yes" answers to cells E39, E40, E41, E43, E44, E46, and E47 change C29 from "No" to "Yes"</t>
  </si>
  <si>
    <t>Welcome to the Optional CSIP Generator Tool</t>
  </si>
  <si>
    <t>The tabs following this sheet were created to help you assess the gaps identified in your Self-Assessments and create Comprehensive Strategic Improvement Plans (CSIP) for long-term planning.</t>
  </si>
  <si>
    <t>UPDATED LANGUAGE</t>
  </si>
  <si>
    <r>
      <rPr>
        <b/>
        <sz val="16"/>
        <color theme="1"/>
        <rFont val="Times New Roman"/>
        <family val="1"/>
      </rPr>
      <t>What this generator does...</t>
    </r>
    <r>
      <rPr>
        <sz val="16"/>
        <color theme="1"/>
        <rFont val="Times New Roman"/>
        <family val="1"/>
      </rPr>
      <t xml:space="preserve">
This is an optional resource-- it is not a required form. The worksheets following this tab pull from the Self-Assessment data, decreasing your administrative burden, as well as provide some additional functions to help you with the Standards. The sheets sort data, help you set goals, and provide example action items and deliverables, which are customizable to meet your jurisdiction's needs. 
Everything in this workbook is connected. So when you update your self-assessment, or your action items, timeframes, or deliverables, everything updates across the workbook automatically or with a push of a button, saving you time and preventing errors.
</t>
    </r>
    <r>
      <rPr>
        <b/>
        <sz val="16"/>
        <color theme="1"/>
        <rFont val="Times New Roman"/>
        <family val="1"/>
      </rPr>
      <t>What this generator does not do...</t>
    </r>
    <r>
      <rPr>
        <sz val="16"/>
        <color theme="1"/>
        <rFont val="Times New Roman"/>
        <family val="1"/>
      </rPr>
      <t xml:space="preserve">
This workbook does not replace Form 3958. You must send your Retail Food Specialist Form 3958 anytime you report meeting a Standard, have a Standard verified, or complete a full Self-Assessment. 
This workbook does not replace the grant application portal. You must complete the grant application per the portal's instructions; however, this generator helps you build the required pieces, making it easier to apply. Please note, that this resource supports a detailed approach, it does not guarantee funding.</t>
    </r>
  </si>
  <si>
    <t>Description of Worksheets (Tabs)</t>
  </si>
  <si>
    <r>
      <rPr>
        <b/>
        <sz val="16"/>
        <color theme="1"/>
        <rFont val="Times New Roman"/>
        <family val="1"/>
      </rPr>
      <t>RFFM Landing</t>
    </r>
    <r>
      <rPr>
        <sz val="16"/>
        <color theme="1"/>
        <rFont val="Times New Roman"/>
        <family val="1"/>
      </rPr>
      <t xml:space="preserve"> - Congrats! You're here! The "RFFM Landing" sheet provides instructions and helpful hints on how to get the most from the generator. </t>
    </r>
  </si>
  <si>
    <r>
      <rPr>
        <b/>
        <sz val="16"/>
        <color theme="1"/>
        <rFont val="Times New Roman"/>
        <family val="1"/>
      </rPr>
      <t>CSIP</t>
    </r>
    <r>
      <rPr>
        <sz val="16"/>
        <color theme="1"/>
        <rFont val="Times New Roman"/>
        <family val="1"/>
      </rPr>
      <t xml:space="preserve"> - This worksheet will help you create your Comprehensive Strategic Improvement Plan or "CSIP." This worksheet will sort the results of your Self-Assessment, pulling over any unmet elements, as well as any of the notes you made in the "comments" columns of the Standards sheets. Columns A-H and Column M are "grayed-out" and the cells protected to preserve the functionality of the workbook; but the rest are editable. 
</t>
    </r>
    <r>
      <rPr>
        <b/>
        <sz val="16"/>
        <color rgb="FFC00000"/>
        <rFont val="Times New Roman"/>
        <family val="1"/>
      </rPr>
      <t>Note 1: Updates to the Self-Assessment must be done on the appropriate Standards sheets. To reflect these changes on the CSIP sheet, refresh the page by clicking "Data" on the menu bar and then "Reapply" in the "Sort &amp; Filter" menu.</t>
    </r>
    <r>
      <rPr>
        <sz val="16"/>
        <color rgb="FFC00000"/>
        <rFont val="Times New Roman"/>
        <family val="1"/>
      </rPr>
      <t xml:space="preserve">
</t>
    </r>
    <r>
      <rPr>
        <b/>
        <sz val="16"/>
        <color rgb="FFC00000"/>
        <rFont val="Times New Roman"/>
        <family val="1"/>
      </rPr>
      <t>Note 2: When you initially open the workbook, you may see data in the CSIP sheet. Do not worry, and don't delete or move this information. What you see are placeholders so that the sheets are ready for your data. As you work through through the generator, your data will replace it.</t>
    </r>
  </si>
  <si>
    <r>
      <rPr>
        <b/>
        <sz val="16"/>
        <color theme="1"/>
        <rFont val="Times New Roman"/>
        <family val="1"/>
      </rPr>
      <t>CSIP Timeline</t>
    </r>
    <r>
      <rPr>
        <sz val="16"/>
        <color theme="1"/>
        <rFont val="Times New Roman"/>
        <family val="1"/>
      </rPr>
      <t xml:space="preserve"> - This sheet houses Gantt charts based on the approximate start and end dates that you enter into the CSIP worksheet for each action item. The action items are coded by the Standard elements and the action items (CSIP, Column G). The bars show the estimated work period. These bars are color coded to each Standard as shown in left margins of the "CSIP" worksheet. The timeline automatically refreshes to reflect changes made in the CSIP. So, if you must change your timeframe for an element-- no biggie. Change the times in the CSIP worksheet, and the chart will automatically adjust. If you update the status of a standard or an element, go to the CSIP" worksheet and refresh as described in Note 1 above. The charts will adjust.
</t>
    </r>
    <r>
      <rPr>
        <b/>
        <sz val="16"/>
        <color rgb="FFC00000"/>
        <rFont val="Times New Roman"/>
        <family val="1"/>
      </rPr>
      <t xml:space="preserve">Note: If you fully meet a Standard, you will not see a timeline generated on this worksheet. </t>
    </r>
    <r>
      <rPr>
        <b/>
        <sz val="16"/>
        <color theme="1"/>
        <rFont val="Times New Roman"/>
        <family val="1"/>
      </rPr>
      <t xml:space="preserve">
</t>
    </r>
    <r>
      <rPr>
        <sz val="16"/>
        <color theme="1"/>
        <rFont val="Times New Roman"/>
        <family val="1"/>
      </rPr>
      <t xml:space="preserve">
</t>
    </r>
    <r>
      <rPr>
        <b/>
        <sz val="16"/>
        <color theme="1"/>
        <rFont val="Times New Roman"/>
        <family val="1"/>
      </rPr>
      <t>Tip for success-- The Gantt charts have the same timeframe along the x-axis and are stacked to help you look at long-term work planning. If you're concerned you are planning too much in the same window of time, you can quickly see a visual representation of your goals.</t>
    </r>
  </si>
  <si>
    <t>EVERYTHING FROM CSIP TIMELINE UNTIL OZ CAN BE REMOVED</t>
  </si>
  <si>
    <r>
      <rPr>
        <b/>
        <sz val="16"/>
        <color theme="1"/>
        <rFont val="Times New Roman"/>
        <family val="1"/>
      </rPr>
      <t xml:space="preserve">Oz - </t>
    </r>
    <r>
      <rPr>
        <sz val="16"/>
        <color theme="1"/>
        <rFont val="Times New Roman"/>
        <family val="1"/>
      </rPr>
      <t xml:space="preserve">This is where the wizard lives-- basically the backend of the generator. It may not look impressive, but one edit and everything falls apart. So, this sheet, in its entirety, is locked. </t>
    </r>
  </si>
  <si>
    <t>Instructions:</t>
  </si>
  <si>
    <r>
      <t>1. Complete your Self-Assessment using Standard 1-9 tabs. If you did your Self-Assessment in a Self-Assessment Verification Audit Gap Analysis tool that didn't have the RFFM add-ons, you can copy and paste your information into the Standards sheets in this version.</t>
    </r>
    <r>
      <rPr>
        <sz val="16"/>
        <color rgb="FFFF0000"/>
        <rFont val="Times New Roman"/>
        <family val="1"/>
      </rPr>
      <t xml:space="preserve"> </t>
    </r>
    <r>
      <rPr>
        <b/>
        <sz val="16"/>
        <color rgb="FFC00000"/>
        <rFont val="Times New Roman"/>
        <family val="1"/>
      </rPr>
      <t>Copy only the "YES and "NO" elements and the comments from your Self-Assessment. If you copy the entire sheet, you can break links.</t>
    </r>
    <r>
      <rPr>
        <sz val="16"/>
        <color rgb="FFFF0000"/>
        <rFont val="Times New Roman"/>
        <family val="1"/>
      </rPr>
      <t xml:space="preserve"> </t>
    </r>
    <r>
      <rPr>
        <sz val="16"/>
        <color theme="1"/>
        <rFont val="Times New Roman"/>
        <family val="1"/>
      </rPr>
      <t>Check your data to ensure it copied correctly. When done, you can review data in the "Self-Assessment Summary" sheet.</t>
    </r>
  </si>
  <si>
    <r>
      <rPr>
        <sz val="16"/>
        <color theme="1"/>
        <rFont val="Times New Roman"/>
        <family val="1"/>
      </rPr>
      <t xml:space="preserve">2. Click on the "CSIP" tab. Review the suggested action items and deliverables (Columns I and J), and edit as needed. </t>
    </r>
    <r>
      <rPr>
        <b/>
        <sz val="16"/>
        <color rgb="FFC00000"/>
        <rFont val="Times New Roman"/>
        <family val="1"/>
      </rPr>
      <t>Note that these action items are very detailed. You do not need to provide this level of detail, although you may find it helpful for planning purposes.</t>
    </r>
    <r>
      <rPr>
        <b/>
        <sz val="16"/>
        <color theme="1"/>
        <rFont val="Times New Roman"/>
        <family val="1"/>
      </rPr>
      <t xml:space="preserve"> </t>
    </r>
    <r>
      <rPr>
        <sz val="16"/>
        <color theme="1"/>
        <rFont val="Times New Roman"/>
        <family val="1"/>
      </rPr>
      <t xml:space="preserve">Also, not all action items will have deliverables. 
Enter the estimated start and end date for each action item (Columns K and L). Indicate the main point of contact and any team members in Columns N and O. In Column P, each cell has a drop-down menu to indicate the status of the action item such as "completed," "not started," "in progress," and "needs attention." </t>
    </r>
    <r>
      <rPr>
        <b/>
        <sz val="16"/>
        <color rgb="FFC00000"/>
        <rFont val="Times New Roman"/>
        <family val="1"/>
      </rPr>
      <t xml:space="preserve">Very important: Do not delete rows from the spreadsheet when things are completed. Use the status indicator in Column P or update the Self-Assessment information in Standard 1-9 tabs. Deleting populated rows can damage the workbook's functionality. Remember, if you update your Self-Assessment to reflect fully meeting a Standard, refresh the page by clicking "Data" on the menu bar and then "reapply" in the "sort &amp;filter" menu. </t>
    </r>
    <r>
      <rPr>
        <sz val="16"/>
        <color theme="1"/>
        <rFont val="Times New Roman"/>
        <family val="1"/>
      </rPr>
      <t xml:space="preserve">And-- don't forget to complete Form 3958 and send it to your Specialist.
</t>
    </r>
    <r>
      <rPr>
        <b/>
        <sz val="16"/>
        <color theme="1"/>
        <rFont val="Times New Roman"/>
        <family val="1"/>
      </rPr>
      <t>Tip for Success-- If you would like to create a shortcut to refresh the data, you can add "reapply" to the green toolbar at the top of the screen by going to "Data" on the menu bar, and right clicking on the "reapply" button in the "sort &amp; filter" menu and then selecting "add to quick access toolbar."</t>
    </r>
  </si>
  <si>
    <t>3. Check the CSIP timeline. Are you assigning too many tasks to the same timeframe? If you need to make adjustments, go to the CSIP tab and change the dates, the timeline will automatically refresh.</t>
  </si>
  <si>
    <t>4. Make sure that you have a local copy saved. You can always come back and adjust things as needed. When it comes time for your next full Self-Assessment, ask your Specialist for a clean copy of the Generator.</t>
  </si>
  <si>
    <t xml:space="preserve"> </t>
  </si>
  <si>
    <t>RFFMv.1</t>
  </si>
  <si>
    <t>SA Met</t>
  </si>
  <si>
    <t>Sub-Element</t>
  </si>
  <si>
    <t xml:space="preserve"> Sub-Element Description</t>
  </si>
  <si>
    <t>Self-Assessment Notes</t>
  </si>
  <si>
    <t>Action Item Reference</t>
  </si>
  <si>
    <t>Action Item (AI) Number</t>
  </si>
  <si>
    <t>Recommended Action Item/Task</t>
  </si>
  <si>
    <t>Deliverable</t>
  </si>
  <si>
    <t>Start Date (mm/dd/yyyy)</t>
  </si>
  <si>
    <t>End Date</t>
  </si>
  <si>
    <t>Duration (Days)</t>
  </si>
  <si>
    <t>Team Members</t>
  </si>
  <si>
    <t>Main Contact</t>
  </si>
  <si>
    <t>Status</t>
  </si>
  <si>
    <t>Standard 1 - Regulatory Foundation</t>
  </si>
  <si>
    <t>Standard 1 Prep Work</t>
  </si>
  <si>
    <t>AI 1</t>
  </si>
  <si>
    <t>Form Project Management Team for Standard 1</t>
  </si>
  <si>
    <t>Team list</t>
  </si>
  <si>
    <t>AI 2</t>
  </si>
  <si>
    <t>Review gaps from Standard 1 Self-Assessment</t>
  </si>
  <si>
    <t>AI 3</t>
  </si>
  <si>
    <t>Contact your Retail Food Specialist to discuss Standard 1 tools and strategies.</t>
  </si>
  <si>
    <t>AI 4</t>
  </si>
  <si>
    <t>Outline the step-by-step process needed to update the regulation/statute.</t>
  </si>
  <si>
    <t>Food Code Rule Making Process Outline</t>
  </si>
  <si>
    <t>AI 5</t>
  </si>
  <si>
    <t xml:space="preserve">Get buy-in from senior leadership. Discuss the public health benefits of updating the rule/statute. Discuss the timeline and agency resources (staff and budget) needed. </t>
  </si>
  <si>
    <t>AI 6</t>
  </si>
  <si>
    <t xml:space="preserve">Assess resources available on the Retail Food Safety Regulatory Association Collaborative Food Code Adoption Tool Kit web site. </t>
  </si>
  <si>
    <t>AI 7</t>
  </si>
  <si>
    <t>Use the FDA Standards Web Listing to identify similar jurisdictions that report meeting Standard 1</t>
  </si>
  <si>
    <t>AI 8</t>
  </si>
  <si>
    <t>Contact identified jurisdictions that report meeting Standard 1 for advice or useful tools. See if any would be interested in auditing.</t>
  </si>
  <si>
    <t>Jurisdiction Contact List, Auditor Name</t>
  </si>
  <si>
    <t>1. Assessment of the Program's Regulatory Foundation</t>
  </si>
  <si>
    <t>Complete side-by-side comparison of rules and statutes against current FDA code or one of the two most recent versions. Ensure elements from 1.1.b and 1.1.c are included.</t>
  </si>
  <si>
    <t>SLTT's statute, regulation, ordinance or rule. 
Regulatory Foundation Assessment document such as the "Regulatory Foundation Self-Assessment Worksheets"</t>
  </si>
  <si>
    <t>Include the assessment of Food Code Interventions and Risk Factors, Good Retail Practices, and Compliance and Enforcement in side-by-side comparison</t>
  </si>
  <si>
    <t>Cross-reference local/state rules/statute sections with Food Code provisions. Provide code references.</t>
  </si>
  <si>
    <r>
      <t xml:space="preserve">2. </t>
    </r>
    <r>
      <rPr>
        <i/>
        <sz val="11"/>
        <color theme="1"/>
        <rFont val="Calibri"/>
        <family val="2"/>
        <scheme val="minor"/>
      </rPr>
      <t xml:space="preserve">Food Code </t>
    </r>
    <r>
      <rPr>
        <sz val="11"/>
        <color theme="1"/>
        <rFont val="Calibri"/>
        <family val="2"/>
        <scheme val="minor"/>
      </rPr>
      <t>Interventions and Risk Factors</t>
    </r>
  </si>
  <si>
    <t>Assess if rule/statute has the required number of Risk Factor and Interventions from the Food Code. If not, proceed with AI2 below.</t>
  </si>
  <si>
    <t>Documentation showing adequate number of Risk Factor and Intervention sections met.</t>
  </si>
  <si>
    <t>Draft language to update or add Risk Factor and Intervention items missing from state/local code. Provide public health reason for the proposed change.</t>
  </si>
  <si>
    <t>Rule/Statute draft language with public health reasons support document</t>
  </si>
  <si>
    <t xml:space="preserve">Conduct a meeting with leadership explaining proposed revisions and the public health reasons. </t>
  </si>
  <si>
    <t>Revise language based on leadership input.</t>
  </si>
  <si>
    <t>Revised rule/statute language</t>
  </si>
  <si>
    <t>Implement rule change process</t>
  </si>
  <si>
    <t>Final rule/statute</t>
  </si>
  <si>
    <t>Assess if rule/statute has at least 95% of Good Retail Practices in the Food Code. If not, proceed with AI 2 below.</t>
  </si>
  <si>
    <t>Draft language for each Good Retail Practice that is not equivalent to the Food Code. Provide public health reason for the proposed change.</t>
  </si>
  <si>
    <t>Rule/Statute Draft Language with Public Health Reasons support document</t>
  </si>
  <si>
    <t>Assess if rule/statute contains all of the Compliance and Enforcement sections of the Food Code. If not, proceed with AI 2 below.</t>
  </si>
  <si>
    <t>Documentation showing adequate number of Compliance and Enforcement sections met.</t>
  </si>
  <si>
    <t xml:space="preserve">Draft language for each Compliance and Enforcement section that is not equivalent to the Food Code. Provide public health reason for the proposed change. </t>
  </si>
  <si>
    <t>Standard 2 - Trained Regulatory Staff</t>
  </si>
  <si>
    <t>Standard 2 Prep Work</t>
  </si>
  <si>
    <t>Form Project Management Team for Standard 2</t>
  </si>
  <si>
    <t>Review gaps from Standard 2 Self-Assessment</t>
  </si>
  <si>
    <t>Contact your Retail Food Specialist to discuss resources and strategies for Standard 2</t>
  </si>
  <si>
    <t>Check FoodSHIELD Standard 2 folder for training procedures, templates, and tools</t>
  </si>
  <si>
    <t xml:space="preserve">Use the FDA Standards Web Listing to identify similar jurisdictions that report meeting Standard 2. </t>
  </si>
  <si>
    <t>Contact identified jurisdictions that report meeting Standard 2 for templates and tools such as tracking systems for training and standardization records. See if any would be interested in auditing.</t>
  </si>
  <si>
    <t>Jurisdiction Contact List, Auditor Name, Tools and Resources</t>
  </si>
  <si>
    <t>Access and read CFP Training Manual</t>
  </si>
  <si>
    <t>Gather existing staff records for training, CEUs, and standardization</t>
  </si>
  <si>
    <t xml:space="preserve">Draft department training and standardization policy based on CFP Training Manual (see 2.2b). </t>
  </si>
  <si>
    <t>Solicit staff feedback on the training policy</t>
  </si>
  <si>
    <t>Revise staff training and standardization policy based on feedback.</t>
  </si>
  <si>
    <t>Finalize the training and standardization policy</t>
  </si>
  <si>
    <t>Field Training Manual</t>
  </si>
  <si>
    <t>Assess available IT systems for tracking and maintaining staff training and standardization records.</t>
  </si>
  <si>
    <t>IT System or Tracking Method</t>
  </si>
  <si>
    <t>Design training record to capture date of hire/assignment, "pre" and "post" coursework, joint and independent field inspections, standardization activities, continuing education, and other training requirements per jurisdiction policy. Compare to CFP Field Training Manual per 2.2.b.</t>
  </si>
  <si>
    <t>Training record template</t>
  </si>
  <si>
    <t>Create training record for each employee. Include the hire date or date assigned to the retail food program.</t>
  </si>
  <si>
    <t>Training record : include hire date or assignment to retail</t>
  </si>
  <si>
    <t xml:space="preserve">Log completed pre-course curriculum for each person. For new employees, show it was completed before independent inspections. </t>
  </si>
  <si>
    <t>Training records - precourse curriculum</t>
  </si>
  <si>
    <t>Assess gaps in "pre" course curriculum.</t>
  </si>
  <si>
    <t>Create schedule for staff to take remaining "pre" coursework.</t>
  </si>
  <si>
    <t>Add completed coursework to employee training record.</t>
  </si>
  <si>
    <t>Training records</t>
  </si>
  <si>
    <t>Confirm that each employee completed at least 25 joint inspections or has documentation regarding their competency. Ensure inspections are documented in each employee's training record.</t>
  </si>
  <si>
    <t>Identify gaps in joint field inspection requirements.</t>
  </si>
  <si>
    <t xml:space="preserve">Develop action plan to address remaining joint field inspections. </t>
  </si>
  <si>
    <t>Document completed joint inspection work in employee's training record.</t>
  </si>
  <si>
    <t>Training records - list of joint training inspections</t>
  </si>
  <si>
    <t>Compare training record and field training process to CFP Field Training Manual</t>
  </si>
  <si>
    <t>Make changes to training and standardization policy, if needed.</t>
  </si>
  <si>
    <t>3. Independent Inspections/Completion of Curriculum</t>
  </si>
  <si>
    <t>Confirm that each employee completed at least 25 independent inspections. Ensure inspections are documented in each employee's training record.</t>
  </si>
  <si>
    <t>Identify gaps in independent inspection requirements.</t>
  </si>
  <si>
    <t xml:space="preserve">Develop action plan to address remaining independent inspections. </t>
  </si>
  <si>
    <t>Action plan</t>
  </si>
  <si>
    <t>Document completed independent inspection work in employee's training record.</t>
  </si>
  <si>
    <t>Training records - list of independent inspections</t>
  </si>
  <si>
    <t>Assess gaps in "pre" and "post" coursework curriculum.</t>
  </si>
  <si>
    <t>Create schedule for staff to take remaining coursework.</t>
  </si>
  <si>
    <t>Schedule</t>
  </si>
  <si>
    <t>Training records - post coursework</t>
  </si>
  <si>
    <t>Contact standard (Locals: State; States: Retail Food Specialist). Schedule date for Senior EHS standardization.</t>
  </si>
  <si>
    <t xml:space="preserve">Get Senior EHS(s) standardized </t>
  </si>
  <si>
    <t>Create action plan to standardize remaining field staff</t>
  </si>
  <si>
    <t>Complete standardization of field staff. Ensure standardization is logged in each employee's training record.</t>
  </si>
  <si>
    <t>Training records - standardization certificate or other record</t>
  </si>
  <si>
    <t>Create a schedule to ensure that all staff are re-standardized every three years</t>
  </si>
  <si>
    <t>Maintain and document restandardization</t>
  </si>
  <si>
    <t>Training records - restandardization certificate or other records</t>
  </si>
  <si>
    <t>Develop annual work plan to ensure continuing education opportunities</t>
  </si>
  <si>
    <t>Annual Work Plan</t>
  </si>
  <si>
    <t>Document continuing education in each employee's training record.</t>
  </si>
  <si>
    <t>Training records - continuing education certificates or other records</t>
  </si>
  <si>
    <t>Standard 3: Inspection Program Based on HACCP Principles</t>
  </si>
  <si>
    <t>Standard 3 Prep Work</t>
  </si>
  <si>
    <t>Form Project Management Team for Standard 3</t>
  </si>
  <si>
    <t>Form Project Team</t>
  </si>
  <si>
    <t>Review gaps from Standard 3 Self-Assessment</t>
  </si>
  <si>
    <t>Contact your Retail Food Specialist to discuss resources and strategies for Standard 3</t>
  </si>
  <si>
    <t>Jurisdiction Contact List</t>
  </si>
  <si>
    <t>Use the FDA Standards Web Listing to identify similar jurisdictions that report meeting Standard 3</t>
  </si>
  <si>
    <t>Auditor Name, Templates and Tools</t>
  </si>
  <si>
    <t>Contact jurisdictions from Web Listing for advice and Standard 3 templates. See if any could do the Verification Audit.</t>
  </si>
  <si>
    <t>Templates and Tools</t>
  </si>
  <si>
    <t>Check FoodSHIELD Standard 3 folder for procedures, forms, and policies that could help.</t>
  </si>
  <si>
    <t>Revise inspection form to identify foodborne illness risk factors and interventions</t>
  </si>
  <si>
    <t>Inspection Form</t>
  </si>
  <si>
    <t>Revise inspection form to identify observations as IN, OUT, NA, NO.</t>
  </si>
  <si>
    <t>Provide an area on the inspection form to document compliance and enforcement activities.</t>
  </si>
  <si>
    <t>Group establishments into at least three groups based on the risk-assessment</t>
  </si>
  <si>
    <r>
      <rPr>
        <sz val="11"/>
        <color theme="1"/>
        <rFont val="Calibri"/>
        <family val="2"/>
        <scheme val="minor"/>
      </rPr>
      <t>Table or policy describing Risk Categories, Establishment list with categories assigned</t>
    </r>
  </si>
  <si>
    <t>Draft policy that requires staff to review risk category at least once per year and assign a risk category to all new establishments based on the department's risk category table.</t>
  </si>
  <si>
    <t>Draft policy</t>
  </si>
  <si>
    <t>Solicit feedback from staff</t>
  </si>
  <si>
    <t>Revise and finalize the policy</t>
  </si>
  <si>
    <t>3. Inspection Frequency</t>
  </si>
  <si>
    <t>Set inspection frequency based on the risk categories established</t>
  </si>
  <si>
    <r>
      <rPr>
        <sz val="11"/>
        <color theme="1"/>
        <rFont val="Calibri"/>
        <family val="2"/>
        <scheme val="minor"/>
      </rPr>
      <t>Table or policy that indicates the inspection frequency for the risk categories created in critieria 2</t>
    </r>
  </si>
  <si>
    <t>Draft policy that requires onsite correction for out of compliance foodborne illness risk factors.</t>
  </si>
  <si>
    <t>Have staff review corrective action policy</t>
  </si>
  <si>
    <t>Revise and finalize policy based on staff comment</t>
  </si>
  <si>
    <t>Final policy - onsite corrective action</t>
  </si>
  <si>
    <t>Complete staff training on the new policy</t>
  </si>
  <si>
    <t>Implement the policy</t>
  </si>
  <si>
    <t>Memo/email to staff announcing implementation of the policy and date effective</t>
  </si>
  <si>
    <t>Draft policy that requires long-term correction for out of compliance foodborne illness risk factors.</t>
  </si>
  <si>
    <t>Have staff review the long-term corrective action policy</t>
  </si>
  <si>
    <t>Revise policy based on staff comment</t>
  </si>
  <si>
    <t>Finalize policy.</t>
  </si>
  <si>
    <t>Final policy - long-term corrective action</t>
  </si>
  <si>
    <t>Draft policy regarding follow-up activities for out of compliance foodborne illness risk factors.</t>
  </si>
  <si>
    <t>Have staff review follow-up policy</t>
  </si>
  <si>
    <t>Revise and finalize policy based on staff comment.</t>
  </si>
  <si>
    <t>Final policy - follow-up activities</t>
  </si>
  <si>
    <t>Draft policy for handling variance requests related to foodborne illness risk factors and interventions.</t>
  </si>
  <si>
    <t>Have staff review variance policy</t>
  </si>
  <si>
    <t>Final policy - variance requests</t>
  </si>
  <si>
    <t>6. Verification and Validation of HACCP Plans</t>
  </si>
  <si>
    <t>Draft policy for validation and verification of HACCP plans.</t>
  </si>
  <si>
    <t>Have staff review HACCP policy</t>
  </si>
  <si>
    <t>Final policy - HACCP plans</t>
  </si>
  <si>
    <t>Identify staff who will review HACCP plans. Determine if additional training is needed.</t>
  </si>
  <si>
    <t>Provide additional training to review staff on reviewing and verifying HACCP plans.</t>
  </si>
  <si>
    <t>7. Written and Implemented Policy for Conducting Plan Reivew</t>
  </si>
  <si>
    <t>Draft policy for conducting plan reviews or develop agreement with agency with plan review responsibility</t>
  </si>
  <si>
    <t>Draft Policy</t>
  </si>
  <si>
    <t>Have staff review policy</t>
  </si>
  <si>
    <t>Final Policy - plan review or agreement with reviewing agency</t>
  </si>
  <si>
    <t>Develop documentation method for all plan reviews (approved, conditional, denied) or work with reviewing agency for documentation method</t>
  </si>
  <si>
    <t>Documentation of plan reviews conducted</t>
  </si>
  <si>
    <t>Standard 4 Prep Work</t>
  </si>
  <si>
    <t>Form Project Management Team for Standard 4</t>
  </si>
  <si>
    <t>Review gaps from Standard 4 Self-Assessment</t>
  </si>
  <si>
    <t>Contact Retail Food Specialist to discuss resources and strategies for Standard 4.</t>
  </si>
  <si>
    <t>Use the FDA Standards Web Listing to identify similar jurisdictions that report meeting Standard 4</t>
  </si>
  <si>
    <t>Contact jurisdictions from Web Listing for tools and templates for Standard 4. See if any could do the Verification Audit.</t>
  </si>
  <si>
    <t>Check FoodSHIELD for templates and tools related to Standard 4</t>
  </si>
  <si>
    <r>
      <t>Draft a quality assurance program document that incorporates the 20</t>
    </r>
    <r>
      <rPr>
        <strike/>
        <sz val="11"/>
        <color rgb="FFD13438"/>
        <rFont val="Calibri"/>
        <family val="2"/>
        <scheme val="minor"/>
      </rPr>
      <t> </t>
    </r>
    <r>
      <rPr>
        <sz val="11"/>
        <color rgb="FF000000"/>
        <rFont val="Calibri"/>
        <family val="2"/>
        <scheme val="minor"/>
      </rPr>
      <t>elements outlined in the Standard 4 criteria. Include frequency for assessing quality assurance program results (see 4.1.b)</t>
    </r>
  </si>
  <si>
    <t>Draft QA Document</t>
  </si>
  <si>
    <t>Conduct a staff review of the quality assurance program document </t>
  </si>
  <si>
    <t>Revise and finalize the quality assurance program document based on the review</t>
  </si>
  <si>
    <t>Final QA document</t>
  </si>
  <si>
    <t>Draft a QA Corrective Action plan</t>
  </si>
  <si>
    <t>Draft QA Corrective Action plan</t>
  </si>
  <si>
    <t>Have staff review the corrective action plan</t>
  </si>
  <si>
    <t>Revise and finalize the QA corrective action plan based on staff input</t>
  </si>
  <si>
    <t>Final QA Corrective Action Plan</t>
  </si>
  <si>
    <t>Develop an improvement plan after completing the field reviews in 4.3a and 4.3b and identifying areas for improvement and root cause in 4.1b. (Note: Those who have not completed the field reviews will need to revisit this step).</t>
  </si>
  <si>
    <t>Improvement plan</t>
  </si>
  <si>
    <t>Implement improvement plan (Note: Those who have not completed the field reviews will need to revisit this step)</t>
  </si>
  <si>
    <t xml:space="preserve">Memo/email to staff announcing implementation </t>
  </si>
  <si>
    <t>Review field assessment data for all 20 elements (see 4.3b). Identify areas for improvement. (Note: Those who have not completed the field reviews will need to revisit this step after completing 4.3a and 4.3b)</t>
  </si>
  <si>
    <t>Goals for improvement</t>
  </si>
  <si>
    <t>Conduct root cause analysis for areas of improvement in AI 6. (Note: Those who have not completed the field reviews will need to revisit this step after completing 4.3a and 4.3b)</t>
  </si>
  <si>
    <t>Root cause analysis</t>
  </si>
  <si>
    <t>2. Twenty Quality Assurance Program Elements</t>
  </si>
  <si>
    <t>Add missing quality elements (below, 4.2.a.I 4.2.a.XX) to quality assurance program document, collection forms and support system</t>
  </si>
  <si>
    <t>Updated and complete QA procedure and collection document</t>
  </si>
  <si>
    <t>Add required equipment and forms to QA program</t>
  </si>
  <si>
    <t>Add reviewing establishment file before conducting inspection to QA program</t>
  </si>
  <si>
    <t>Add verifying risk category and inspection frequency to QA program</t>
  </si>
  <si>
    <t>Add providing identification to the PIC and stating the purpose of the visit to QA program</t>
  </si>
  <si>
    <t>Add consistent rule/statue interpretation and application to QA program</t>
  </si>
  <si>
    <t>Add use of risk-based inspection methodology to QA program</t>
  </si>
  <si>
    <t>Add accurate determination of compliance status (IN, OUT, NA, NO) to QA program</t>
  </si>
  <si>
    <t>Add obtaining corrective action for out of compliance risk factors and interventions to QA program</t>
  </si>
  <si>
    <t>Add discussion of long-term corrective actions for out of compliance risk factors and interventions to the QA program</t>
  </si>
  <si>
    <t>Add verification of compliance with past risk factor and intervention items that were out of compliance to QA program</t>
  </si>
  <si>
    <t>Add exit interview to the QA program</t>
  </si>
  <si>
    <t>Add provision of inspection report and other applicable resources to the QA program</t>
  </si>
  <si>
    <t>Add proper sanitary inspection practices to QA program</t>
  </si>
  <si>
    <t>Add completion of inspection report to department policy to QA program</t>
  </si>
  <si>
    <t>Add documenting compliance status for each risk factor and intervention to QA program</t>
  </si>
  <si>
    <t>Add proper citation of code references to QA program</t>
  </si>
  <si>
    <t>Add documentation of corrective actions to QA program</t>
  </si>
  <si>
    <t>Add documentation of long-term control options discussed with the PIC to QA program</t>
  </si>
  <si>
    <t>Add accurately completing and cross-referencing regulatory documents to QA program</t>
  </si>
  <si>
    <t>Add filing reports and other documents in a timely manner to QA program</t>
  </si>
  <si>
    <t>3. Demonstration of Program Effectiveness</t>
  </si>
  <si>
    <t>Conduct three field reviews of each applicable inspector within the five-year self-assessment period using the QA program based on all 20 elements</t>
  </si>
  <si>
    <t xml:space="preserve">Analyze results using the methodology in Standard 4. </t>
  </si>
  <si>
    <t>Provide documentation that of achievement per Standard 4 criteria. If criteria are not met, go to element 4.1b complete steps to identify areas of improvement.</t>
  </si>
  <si>
    <t>Documentation of assessment that is equivalent to Tables 4-1 or 4-2.</t>
  </si>
  <si>
    <t>Standard 5 Prep Work</t>
  </si>
  <si>
    <t>Form Project Management Team for Standard 5</t>
  </si>
  <si>
    <t>Review gaps from Standard 5 Self-Assessment</t>
  </si>
  <si>
    <t>Contact Retail Food Specialist to discuss resources and strategies for Standard 5.</t>
  </si>
  <si>
    <t>Use the FDA Web Listings to find similar jurisdictions that have met Standard 5</t>
  </si>
  <si>
    <t>Contact jurisdictions from Web Listing for tools and templates. See if any would like to audit</t>
  </si>
  <si>
    <t>Check FoodSHIELD Standard 5 folder for tools and templates. See what resources have been shared for data analysis and reporting. Look for available foodborne illness tabletop exercises.</t>
  </si>
  <si>
    <r>
      <t xml:space="preserve">Download the Council to Improve Foodborne Outbreak Response (CIFOR) -- </t>
    </r>
    <r>
      <rPr>
        <i/>
        <sz val="11"/>
        <color theme="1"/>
        <rFont val="Calibri"/>
        <family val="2"/>
        <scheme val="minor"/>
      </rPr>
      <t>Guidelines for Foodborne Disease Outbreak Response</t>
    </r>
  </si>
  <si>
    <t>Identify key points of contact (e.g., Epidemiologist, Lab Support)</t>
  </si>
  <si>
    <t>AI 9</t>
  </si>
  <si>
    <t>Identify existing state/local foodborne illness surveillance and response protocols that address Standard 5 criteria</t>
  </si>
  <si>
    <t>1. Investigation Procedures</t>
  </si>
  <si>
    <t>Draft procedures for responding to and conducting investigations that include all elements in 5.1.a through 5.1.i</t>
  </si>
  <si>
    <t>Draft procedures</t>
  </si>
  <si>
    <t>Solicit feedback from inspection staff, epidemiology or nursing staff, and laboratory services</t>
  </si>
  <si>
    <t>Revise procedures based on feedback. Finalize</t>
  </si>
  <si>
    <t>Response and Investigation Procedures</t>
  </si>
  <si>
    <t>Include updated contact list in procedures drafted under 5.1.a</t>
  </si>
  <si>
    <t>Contact List</t>
  </si>
  <si>
    <t>Include MOU or epidemiological investigation protocol and reporting methods in procedure drafted under 5.1.a</t>
  </si>
  <si>
    <t>Epi protocol or MOU</t>
  </si>
  <si>
    <t>Include how complaints are logged and handled in the procedure under 5.1.a</t>
  </si>
  <si>
    <t>Create complaint log</t>
  </si>
  <si>
    <t>Complaint Log</t>
  </si>
  <si>
    <t>Include follow-up and reporting actions in procedures drafted under 5.1.a. Indicate where complaints are stored.</t>
  </si>
  <si>
    <t>Require action within 24 hours of receiving complaint in procedures drafted under 5.1.a</t>
  </si>
  <si>
    <t>Outline protocol for environmental assessment in procedures drafted under 5.1.a</t>
  </si>
  <si>
    <t>Include law enforcement connection for intentional contamination events in procedures drafted under 5.1.a</t>
  </si>
  <si>
    <t>Include when to notify state or federal agencies for items originating from outside the jurisdiction in procedures written under 5.1.a</t>
  </si>
  <si>
    <t>Draft foodborne illness investigation report template. Include method for reporting contributing factors.</t>
  </si>
  <si>
    <t>Draft investigation report template</t>
  </si>
  <si>
    <t>Solicit feedback from staff, epidemiology or nursing staff, and laboratory services</t>
  </si>
  <si>
    <t>Revise report template. Finalize.</t>
  </si>
  <si>
    <t>Foodborne Illness Investigation Report Form</t>
  </si>
  <si>
    <t>Add when to share final reports with state/federal partners to investigation procedures.</t>
  </si>
  <si>
    <t>(Strongly recommended) Register with Centers for Disease Control and Prevention's National Environmental Assessment Reporting System (NEARS)</t>
  </si>
  <si>
    <t>(Strongly recommended) Obtain NEARS User Account</t>
  </si>
  <si>
    <t>3. Laboratory Support Documentation</t>
  </si>
  <si>
    <t>Establish MOU with lab services provider</t>
  </si>
  <si>
    <t>MOU</t>
  </si>
  <si>
    <t>Create list of alternative lab contacts.</t>
  </si>
  <si>
    <t>Lab List</t>
  </si>
  <si>
    <t>4. Traceback Procedures</t>
  </si>
  <si>
    <t>Draft traceback protocol that covers agency coordination and  reporting procedures</t>
  </si>
  <si>
    <t>Draft protocol</t>
  </si>
  <si>
    <t>Solicit staff feedback</t>
  </si>
  <si>
    <t>Revise and finalize traceback protocol based on feedback</t>
  </si>
  <si>
    <t>Traceback Protocol</t>
  </si>
  <si>
    <t>Draft procedures for assisting state/federal agencies with recalls that include effectiveness checks. Equivalent to CFR. (see 5.5.b and 5.5.c)</t>
  </si>
  <si>
    <t>Revise and finalize recall procedures</t>
  </si>
  <si>
    <t>Recall Procedures</t>
  </si>
  <si>
    <t>Verify that the recall procedures are equivalent to 21 CFR Part 7</t>
  </si>
  <si>
    <t>Include effectiveness checks in the recall procedure</t>
  </si>
  <si>
    <t>Work with media spokesperson to draft protocol for public information</t>
  </si>
  <si>
    <t>Revise and finalize protocol with media spokesperson and integrate staff feedback</t>
  </si>
  <si>
    <t>Media Policy</t>
  </si>
  <si>
    <t>Assess what foodborne illness and injury data is currently being collected and if any annual reports are generated.</t>
  </si>
  <si>
    <t>Identify data gaps in current process (using criteria in 5.7.b1-5.7.b9)</t>
  </si>
  <si>
    <t>Assess if current IT systems can meet the reporting needs. Determine design for new system if needed.</t>
  </si>
  <si>
    <t>Design data collection system.</t>
  </si>
  <si>
    <t>Data collection system</t>
  </si>
  <si>
    <t>Identify system and procedure for statistical analysis.</t>
  </si>
  <si>
    <t>Add data analysis and reporting to department's procedures.</t>
  </si>
  <si>
    <t>Analyze data</t>
  </si>
  <si>
    <t>Write report</t>
  </si>
  <si>
    <t>Solicit feedback from staff, include other partners (e.g., state, epidemiologist, or public health nurses)</t>
  </si>
  <si>
    <t>AI 10</t>
  </si>
  <si>
    <t>Revise report. Finalize.</t>
  </si>
  <si>
    <t>Annual Report</t>
  </si>
  <si>
    <t>AI 11</t>
  </si>
  <si>
    <t>Take finished annual report and create template for future use.</t>
  </si>
  <si>
    <t>Annual report template</t>
  </si>
  <si>
    <t>Include in data analysis and report</t>
  </si>
  <si>
    <t>If no outbreak has occurred, in the last 12 months, determine if the state or other jurisdiction has a tabletop foodborne illness outbreak scenario</t>
  </si>
  <si>
    <t>Adapt existing exercise to jurisdiction needs or create exercise</t>
  </si>
  <si>
    <t>Create the supporting materials for the exercise</t>
  </si>
  <si>
    <t>Conduct tabletop exercise</t>
  </si>
  <si>
    <t>Attendance sheet for tabletop exercise</t>
  </si>
  <si>
    <t>Conduct "hot wash" of outbreak or tabletop exercise</t>
  </si>
  <si>
    <t>Standard 6 Prep Work</t>
  </si>
  <si>
    <t>Form Project Management Team for Standard 6</t>
  </si>
  <si>
    <t>Review gaps from Standard 6 Self-Assessment</t>
  </si>
  <si>
    <t>Contact Retail Food Specialist to discuss resources and strategies for Standard 6.</t>
  </si>
  <si>
    <t>Use the FDA Standards Web Listing for similar jurisdictions who report meeting Standard 6</t>
  </si>
  <si>
    <t>Contact jurisdictions from the Web Listing for tools and templates. See if any would audit Standard 6.</t>
  </si>
  <si>
    <t xml:space="preserve">Templates and tools, Auditor </t>
  </si>
  <si>
    <t>Check FoodSHIELD Standard 6 folder for tools and templates.</t>
  </si>
  <si>
    <t>Tools and templates</t>
  </si>
  <si>
    <t>Draft step-by-step compliance and enforcement procedure that describes what actions and tools should be used to get compliance</t>
  </si>
  <si>
    <t>Solicit staff feedback on the compliance and enforcement procedures</t>
  </si>
  <si>
    <t>Revise and finalize procedures based on feedback</t>
  </si>
  <si>
    <t>Compliance and Enforcement Procedures</t>
  </si>
  <si>
    <t>Conduct staff training on the procedures.</t>
  </si>
  <si>
    <t>Implement the procedures</t>
  </si>
  <si>
    <t xml:space="preserve">Redesign form to quantify violations and record compliance status of foodborne illness risk factors and interventions and other serious violations. </t>
  </si>
  <si>
    <t>Conduct record check to verify that establishment files have at least three routine inspections since the implementation of the compliance and enforcement procedure</t>
  </si>
  <si>
    <t>Complete review of the establishment files per the sampling and evaluation process outlined in Standard 6</t>
  </si>
  <si>
    <t>Review Tables</t>
  </si>
  <si>
    <t>Determine the percent of establishment files that follow the procedure</t>
  </si>
  <si>
    <t>Document that 80% of the sampled filed show conformance to Identify areas for improvement within the scope of the compliance and enforcement procedure</t>
  </si>
  <si>
    <t>Results of Record Review</t>
  </si>
  <si>
    <t>Form Project Management Team for Standard 7</t>
  </si>
  <si>
    <t>Review gaps from Standard 7 Self-Assessment</t>
  </si>
  <si>
    <t>Contact Retail Food Specialist to discuss resources and strategies for Standard 7.</t>
  </si>
  <si>
    <t>Use the FDA Standards Web Listing for similar jurisdictions who report meeting Standard 7</t>
  </si>
  <si>
    <t>Contact jurisdictions from the Web Listing for tools and templates. See if any would audit Standard 7.</t>
  </si>
  <si>
    <t>Check FoodSHIELD Standard 7 folder for tools and templates.</t>
  </si>
  <si>
    <t>Complete industry/consumer interaction by one of the following ways each year:
* Hold a food safety advisory board meeting;
* Hold a food safety task force meeting to share information and increase outreach;
* Conduct customer service surveys to get feedback on program services; or,
* Another method of interaction with consumers and industry stakeholders.</t>
  </si>
  <si>
    <t>Documentation of industry/consumer interaction</t>
  </si>
  <si>
    <t>Complete educational outreach activity by one of the following ways each year:
* food safety education courses;
* newsletters;
* fight BAC programs;
* industry recognition programs; 
* oral culture learner materials.</t>
  </si>
  <si>
    <t>Documentation of educational outreach</t>
  </si>
  <si>
    <t>Standard 8 Prep Work</t>
  </si>
  <si>
    <t>Form Project Management Team for Standard 8</t>
  </si>
  <si>
    <t>Review gaps from Standard 8 Self-Assessment</t>
  </si>
  <si>
    <t>Contact Retail Food Specialist to discuss strategies and resources for Standard 8.</t>
  </si>
  <si>
    <t>Use the FDA Standards Web Listing for similar jurisdictions who report meeting Standard 8</t>
  </si>
  <si>
    <t>Contact jurisdictions from the Web Listing for tools and templates. See if any would audit Standard 8.</t>
  </si>
  <si>
    <t>Check FoodSHIELD Standard 8 folder for tools and templates.</t>
  </si>
  <si>
    <t>Perform staffing level assessment</t>
  </si>
  <si>
    <t>Staffing Level Calculation</t>
  </si>
  <si>
    <t>Meet with senior leadership to discuss staffing needs using Standard 8. Determine hiring plan.</t>
  </si>
  <si>
    <t>Present staffing needs and hiring plan to stakeholders, county commissions, boards of health</t>
  </si>
  <si>
    <t>Finalize hiring plan with leadership</t>
  </si>
  <si>
    <t xml:space="preserve">Implement staff hiring plan </t>
  </si>
  <si>
    <t>Job postings, New hire records</t>
  </si>
  <si>
    <t>Inventory equipment assigned to each inspector and overflow/backstock supplies</t>
  </si>
  <si>
    <t>Equipment inventory</t>
  </si>
  <si>
    <t>Assess equipment needs</t>
  </si>
  <si>
    <t>Put together equipment request and work with management, accounting to order needed supplies</t>
  </si>
  <si>
    <t>Equipment Request</t>
  </si>
  <si>
    <t>Determine the cost to maintain supplies for current inspection staff and initial cost per new hire. Incorporate into budget.</t>
  </si>
  <si>
    <t>Budget</t>
  </si>
  <si>
    <t>Incorporate issuing required equipment as part of the new hire onboarding process</t>
  </si>
  <si>
    <t>Assess availability of optional equipment such as computers, cameras, black lights, pH meters, foodborne illness kits, sample collection kits, data loggers, and cell phones.</t>
  </si>
  <si>
    <t>Determine which items would best support the program, even in a shared capacity. Put together an equipment request and work with management and accounting to requisition.</t>
  </si>
  <si>
    <t>Develop written procedures outlining how to obtain items that cannot be purchased due to budget constraints.</t>
  </si>
  <si>
    <t>Equipment Request Procedures</t>
  </si>
  <si>
    <t xml:space="preserve">Determine the cost to maintain these supplies and add to budget. Include potential to expand access to supplies in future years. </t>
  </si>
  <si>
    <t>Assess if the record keeping system meets the department's needs.</t>
  </si>
  <si>
    <t>Documentation of Admin Support</t>
  </si>
  <si>
    <t>Connect with jurisdictions identified on the FDA Web Listing to see how they manage records.</t>
  </si>
  <si>
    <t>Develop a proposal to change existing record keeping system or obtain a new one. Include budget and staffing needs to support proposal.</t>
  </si>
  <si>
    <t>Present the proposal, along with the justification, to senior leadership</t>
  </si>
  <si>
    <t>Amend the proposal based on feedback.</t>
  </si>
  <si>
    <t>Administrative Support Systems Proposal</t>
  </si>
  <si>
    <t>Present proposal to boards of health, county commissions.</t>
  </si>
  <si>
    <t>Obtain new system. Provide training to appropriate staff.</t>
  </si>
  <si>
    <t>Training, New system</t>
  </si>
  <si>
    <t>Assess the data collection, analysis, and reporting systems to see if they meet the department's needs.</t>
  </si>
  <si>
    <t>Connect with jurisdictions identified on the FDA Web Listing to see how they manage data collection, analysis, and reporting.</t>
  </si>
  <si>
    <t>Develop a proposal to change existing system or obtain a new one. Include budget and staffing needs to support proposal.</t>
  </si>
  <si>
    <t>Assess staffing, budget, and equipment needed for Standard 1. Outline staffing, budget, and equipment needs necessary to meet Standard 1.</t>
  </si>
  <si>
    <t>Assessment of staffing, budget, and equipment needs</t>
  </si>
  <si>
    <t>Assess staffing, budget, and equipment needed for Standard 2. Outline staffing, budget, and equipment needs necessary to meet Standard 2.</t>
  </si>
  <si>
    <t>Assess staffing, budget, and equipment needed for Standard 3. Outline staffing, budget, and equipment needs necessary to meet Standard 3.</t>
  </si>
  <si>
    <t>Assess staffing, budget, and equipment needed for Standard 4. Outline staffing, budget, and equipment needs necessary to meet Standard 4.</t>
  </si>
  <si>
    <t>Assess staffing, budget, and equipment needed for Standard 5. Outline staffing, budget, and equipment needs necessary to meet Standard 5.</t>
  </si>
  <si>
    <t>Assess staffing, budget, and equipment needed for Standard 6. Outline staffing, budget, and equipment needs necessary to meet Standard 6.</t>
  </si>
  <si>
    <t>Assess staffing, budget, and equipment needed for Standard 7. Outline staffing, budget, and equipment needs necessary to meet Standard 7.</t>
  </si>
  <si>
    <t>Assess staffing, budget, and equipment needed for Standard 9. Outline staffing, budget, and equipment needs necessary to meet Standard 9.</t>
  </si>
  <si>
    <t xml:space="preserve"> Standard 9: Program Assessment</t>
  </si>
  <si>
    <t>Standard 9 Prep Work</t>
  </si>
  <si>
    <t>Form Project Management Team for Standard 9</t>
  </si>
  <si>
    <t>Review gaps from Standard 9 Self-Assessment</t>
  </si>
  <si>
    <t>Contact Retail Food Specialist to discuss strategies and resources for Standard 9. Ask about the FoodSHIELD Risk Factor Study Database.</t>
  </si>
  <si>
    <t>Meet with senior leadership to discuss the purpose and objectives of conducting a Risk Factor Study</t>
  </si>
  <si>
    <t>Meet with inspection staff to explain the purpose behind a Risk Factor Study and its importance as a public health metric for the program</t>
  </si>
  <si>
    <t>Use the FDA Standards Web Listing for similar jurisdictions who report meeting Standard 9</t>
  </si>
  <si>
    <t>Contact jurisdictions from the Web Listing for tools and templates. See if any would audit Standard 9</t>
  </si>
  <si>
    <t>Tools and Templates, Auditor</t>
  </si>
  <si>
    <t>Review FDA's study design and protocol document</t>
  </si>
  <si>
    <t>Check FoodSHIELD Standard 9 folder for tools and templates.</t>
  </si>
  <si>
    <t>Tools and Templates</t>
  </si>
  <si>
    <t>Determine study design (e.g., separate data collection, use of study data)</t>
  </si>
  <si>
    <t>Assess tools available for data storage and analysis (e.g., FoodSHIELD Risk Factor Study Database, stats packages)</t>
  </si>
  <si>
    <t>Confirm establishment inventory for each of the facility types (i.e., restaurants, retail food stores, schools, health care). Ensure each establishment is assigned the proper facility type and risk level.</t>
  </si>
  <si>
    <t>Determine sample size for each facility type. Determine the number of staff needed for the study.</t>
  </si>
  <si>
    <t>Sample size calculation</t>
  </si>
  <si>
    <t>Determine data collection forms and tools to use. Ensure forms meet 9.1.b and 9.1.c.</t>
  </si>
  <si>
    <t>Data collection or inspection form</t>
  </si>
  <si>
    <t>Create timeline and action plan for implementing the Risk Factor Study</t>
  </si>
  <si>
    <t>Train data collectors. If using inspection data, train data curation team on proper data entry and quality assurance</t>
  </si>
  <si>
    <t>Conduct data collection or curation of inspection data for restaurants</t>
  </si>
  <si>
    <t>Enter restaurant data into database/analysis tool</t>
  </si>
  <si>
    <t>Perform quality assurance check on restaurant data</t>
  </si>
  <si>
    <t>Analyze restaurant data</t>
  </si>
  <si>
    <t>Restaurant results</t>
  </si>
  <si>
    <t>AI 12</t>
  </si>
  <si>
    <t>Conduct retail food store data collection/inspection data curation</t>
  </si>
  <si>
    <t>AI 13</t>
  </si>
  <si>
    <t>Enter retail food store data into database/analysis tool</t>
  </si>
  <si>
    <t>AI 14</t>
  </si>
  <si>
    <t>Perform quality assurance check on deli store data</t>
  </si>
  <si>
    <t>AI 15</t>
  </si>
  <si>
    <t>Analyze retail food store data</t>
  </si>
  <si>
    <t>Retail Food Store results</t>
  </si>
  <si>
    <t>AI 16</t>
  </si>
  <si>
    <t>Conduct school data collection/curation</t>
  </si>
  <si>
    <t>AI 17</t>
  </si>
  <si>
    <t>Enter school data into database/analysis tool</t>
  </si>
  <si>
    <t>AI 18</t>
  </si>
  <si>
    <t>Perform quality assurance check on school data</t>
  </si>
  <si>
    <t>AI 19</t>
  </si>
  <si>
    <t>Analyze school data collection/curation</t>
  </si>
  <si>
    <t>School results</t>
  </si>
  <si>
    <t>AI 20</t>
  </si>
  <si>
    <t>Conduct health care data collection/curation</t>
  </si>
  <si>
    <t>AI 21</t>
  </si>
  <si>
    <t>Enter health care data into database/analysis tool</t>
  </si>
  <si>
    <t>AI 22</t>
  </si>
  <si>
    <t>Perform quality assurance check on health care data</t>
  </si>
  <si>
    <t>Analyze health care data collection/curation</t>
  </si>
  <si>
    <t>Health care results</t>
  </si>
  <si>
    <t>Select or create data collection form that includes items to assess all five foodborne illness risk factors.</t>
  </si>
  <si>
    <t>Data collection forms</t>
  </si>
  <si>
    <t>Revise data collection tool to use IN, OUT, NO, NA for marking observations.</t>
  </si>
  <si>
    <t>Draft report for restaurant data collection including qualitative measures as described in 9.2.b.</t>
  </si>
  <si>
    <t>Solicit feedback on the report from staff and senior management</t>
  </si>
  <si>
    <t>Finalize restaurant data report</t>
  </si>
  <si>
    <t>Restaurant Report</t>
  </si>
  <si>
    <t>Draft report for retail food store data collection including qualitative measures as described in 9.2.b.</t>
  </si>
  <si>
    <t>Finalize retail food store data report</t>
  </si>
  <si>
    <t>Retail Food Store Report</t>
  </si>
  <si>
    <t>Draft report for school data collection including qualitative measures as described in 9.2.b.</t>
  </si>
  <si>
    <t>Finalize school data report</t>
  </si>
  <si>
    <t>School Report</t>
  </si>
  <si>
    <t>Draft report for health care data collection including qualitative measures as described in 9.2.b.</t>
  </si>
  <si>
    <t>Finalize health care data report</t>
  </si>
  <si>
    <t>Health Care Report</t>
  </si>
  <si>
    <t>Include quantitative measurements in report.</t>
  </si>
  <si>
    <t>Provide trend analysis per facility type after the third data collection</t>
  </si>
  <si>
    <t>3. Intervention Strategy</t>
  </si>
  <si>
    <t xml:space="preserve">Choose a Risk Factor to address in a facility type from your study. </t>
  </si>
  <si>
    <t>Design intervention strategy. Determine how to document its implementation for 9.3.b. Ensure effectiveness can be measured with subsequent risk factor studies.</t>
  </si>
  <si>
    <t>Intervention strategy design</t>
  </si>
  <si>
    <t>Get staff feedback on the implementation of the intervention.</t>
  </si>
  <si>
    <t>Put together the equipment or resources needed do the  intervention.</t>
  </si>
  <si>
    <t>Equipment/Resource list</t>
  </si>
  <si>
    <t>Train staff on intervention</t>
  </si>
  <si>
    <t>Implement intervention.</t>
  </si>
  <si>
    <t>Documentation of implementation</t>
  </si>
  <si>
    <t>Measure effectiveness of previously implemented interventions (does not apply to first time studies).</t>
  </si>
  <si>
    <t>Effectiveness assessment</t>
  </si>
  <si>
    <t>Gather documentation of intervention activities</t>
  </si>
  <si>
    <t>Documentation of intervention activities</t>
  </si>
  <si>
    <t>Completed</t>
  </si>
  <si>
    <t>Organizational Steps to Aid Success</t>
  </si>
  <si>
    <t>In Progress</t>
  </si>
  <si>
    <t>1.1.a</t>
  </si>
  <si>
    <t>Not Started</t>
  </si>
  <si>
    <t>1.1.b</t>
  </si>
  <si>
    <t>Needs Attention</t>
  </si>
  <si>
    <t>1.1.c</t>
  </si>
  <si>
    <t>1.2.a</t>
  </si>
  <si>
    <t>1.3.a</t>
  </si>
  <si>
    <t>1.4.a</t>
  </si>
  <si>
    <t>2.1.a</t>
  </si>
  <si>
    <t>2.1.b</t>
  </si>
  <si>
    <t>2.2.a</t>
  </si>
  <si>
    <t>2.2.b</t>
  </si>
  <si>
    <t>2.3.a</t>
  </si>
  <si>
    <t>2.3.b</t>
  </si>
  <si>
    <t>2.4.a</t>
  </si>
  <si>
    <t>2.4.b</t>
  </si>
  <si>
    <t>2.5.a</t>
  </si>
  <si>
    <t>3.1.a</t>
  </si>
  <si>
    <t>3.1.b</t>
  </si>
  <si>
    <t>3.1.c</t>
  </si>
  <si>
    <t>3.2.a</t>
  </si>
  <si>
    <t>3.3.a</t>
  </si>
  <si>
    <t>3.4.a</t>
  </si>
  <si>
    <t>3.4.b</t>
  </si>
  <si>
    <t>3.4.c</t>
  </si>
  <si>
    <t>3.5.a</t>
  </si>
  <si>
    <t>3.6.a</t>
  </si>
  <si>
    <t>3.7a</t>
  </si>
  <si>
    <t>4.1.a</t>
  </si>
  <si>
    <t>4.1.b</t>
  </si>
  <si>
    <t>4.2.a</t>
  </si>
  <si>
    <t>4.2.a.I</t>
  </si>
  <si>
    <t>4.2.a.II</t>
  </si>
  <si>
    <t>4.2.a.III</t>
  </si>
  <si>
    <t>4.2.a.IV</t>
  </si>
  <si>
    <t>4.2.a.V</t>
  </si>
  <si>
    <t>4.2.a.VI</t>
  </si>
  <si>
    <t>4.2.a.VII</t>
  </si>
  <si>
    <t>4.2.a.VIII</t>
  </si>
  <si>
    <t>4.2.a.IX</t>
  </si>
  <si>
    <t>4.2.a.X</t>
  </si>
  <si>
    <t>4.2.a.XI</t>
  </si>
  <si>
    <t>4.2.a.XII</t>
  </si>
  <si>
    <t>4.2.a.XIII</t>
  </si>
  <si>
    <t>4.2.a.XIV</t>
  </si>
  <si>
    <t>4.2.a.XV</t>
  </si>
  <si>
    <t>4.2.a.XVI</t>
  </si>
  <si>
    <t>4.2.a.XVII</t>
  </si>
  <si>
    <t>4.2.a.XVIII</t>
  </si>
  <si>
    <t>4.2.a.XIX</t>
  </si>
  <si>
    <t>4.2.a.XX</t>
  </si>
  <si>
    <t>4.3.a</t>
  </si>
  <si>
    <t>4.3.b</t>
  </si>
  <si>
    <t>5.1.a</t>
  </si>
  <si>
    <t>5.1.b</t>
  </si>
  <si>
    <t>5.1.c</t>
  </si>
  <si>
    <t>5.1.d</t>
  </si>
  <si>
    <t>5.1.e</t>
  </si>
  <si>
    <t>5.1.f</t>
  </si>
  <si>
    <t>5.1.g</t>
  </si>
  <si>
    <t>5.1.h</t>
  </si>
  <si>
    <t>5.1.i</t>
  </si>
  <si>
    <t>5.2.a</t>
  </si>
  <si>
    <t>5.2.b</t>
  </si>
  <si>
    <t>5.3.a</t>
  </si>
  <si>
    <t>5.3.b</t>
  </si>
  <si>
    <t>5.4.a</t>
  </si>
  <si>
    <t>5.5.a</t>
  </si>
  <si>
    <t>5.5.b</t>
  </si>
  <si>
    <t>5.5c</t>
  </si>
  <si>
    <t>5.6.a</t>
  </si>
  <si>
    <t>5.7.a</t>
  </si>
  <si>
    <t>5.7.b1</t>
  </si>
  <si>
    <t>5.7.b2</t>
  </si>
  <si>
    <t>5.7.b3</t>
  </si>
  <si>
    <t>5.7.b4</t>
  </si>
  <si>
    <t>5.7.b5</t>
  </si>
  <si>
    <t>5.7.b6</t>
  </si>
  <si>
    <t>5.7.b7</t>
  </si>
  <si>
    <t>5.7.b8</t>
  </si>
  <si>
    <t>5.7.b9</t>
  </si>
  <si>
    <t>5.7.c</t>
  </si>
  <si>
    <t>6.1.a</t>
  </si>
  <si>
    <t>6.1.b</t>
  </si>
  <si>
    <t>6.2.a</t>
  </si>
  <si>
    <t>6.2.b</t>
  </si>
  <si>
    <t>Standard 7 Prep Work</t>
  </si>
  <si>
    <t>7.1.a</t>
  </si>
  <si>
    <t>7.2.a</t>
  </si>
  <si>
    <t>8.1.a</t>
  </si>
  <si>
    <t>8.2.a</t>
  </si>
  <si>
    <t>8.2.b</t>
  </si>
  <si>
    <t>8.3.a</t>
  </si>
  <si>
    <t>8.3.b</t>
  </si>
  <si>
    <t>8.4.a</t>
  </si>
  <si>
    <t>8.4.b</t>
  </si>
  <si>
    <t>8.4.c</t>
  </si>
  <si>
    <t>8.4.d</t>
  </si>
  <si>
    <t>8.4.e</t>
  </si>
  <si>
    <t>8.4.f</t>
  </si>
  <si>
    <t>8.4.g</t>
  </si>
  <si>
    <t>8.4.h</t>
  </si>
  <si>
    <t>9.1.a</t>
  </si>
  <si>
    <t>9.1.b</t>
  </si>
  <si>
    <t>9.1.c</t>
  </si>
  <si>
    <t>9.2.a</t>
  </si>
  <si>
    <t>9.2.b</t>
  </si>
  <si>
    <t>9.3.a</t>
  </si>
  <si>
    <t>9.3.b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</si>
</sst>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m/d/yyyy;@"/>
  </numFmts>
  <fonts count="104" x14ac:knownFonts="1">
    <font>
      <sz val="11"/>
      <color theme="1"/>
      <name val="Calibri"/>
      <family val="2"/>
      <scheme val="minor"/>
    </font>
    <font>
      <b/>
      <sz val="16"/>
      <color indexed="56"/>
      <name val="Times New Roman"/>
      <family val="1"/>
    </font>
    <font>
      <b/>
      <sz val="14"/>
      <name val="Times New Roman"/>
      <family val="1"/>
    </font>
    <font>
      <sz val="10"/>
      <name val="Arial"/>
      <family val="2"/>
    </font>
    <font>
      <u/>
      <sz val="10"/>
      <color indexed="12"/>
      <name val="Arial"/>
      <family val="2"/>
    </font>
    <font>
      <u/>
      <sz val="10"/>
      <color theme="0"/>
      <name val="Arial"/>
      <family val="2"/>
    </font>
    <font>
      <b/>
      <sz val="10"/>
      <name val="Times New Roman"/>
      <family val="1"/>
    </font>
    <font>
      <sz val="10"/>
      <color theme="0" tint="-0.249977111117893"/>
      <name val="Arial"/>
      <family val="2"/>
    </font>
    <font>
      <sz val="10"/>
      <color theme="0"/>
      <name val="Arial"/>
      <family val="2"/>
    </font>
    <font>
      <sz val="10"/>
      <name val="Times New Roman"/>
      <family val="1"/>
    </font>
    <font>
      <b/>
      <sz val="12"/>
      <name val="Times New Roman"/>
      <family val="1"/>
    </font>
    <font>
      <b/>
      <sz val="10"/>
      <color theme="1"/>
      <name val="Times New Roman"/>
      <family val="1"/>
    </font>
    <font>
      <sz val="10"/>
      <color theme="1"/>
      <name val="Times New Roman"/>
      <family val="1"/>
    </font>
    <font>
      <i/>
      <sz val="10"/>
      <color theme="1"/>
      <name val="Times New Roman"/>
      <family val="1"/>
    </font>
    <font>
      <sz val="12"/>
      <name val="Times New Roman"/>
      <family val="1"/>
    </font>
    <font>
      <sz val="10"/>
      <color indexed="9"/>
      <name val="Arial"/>
      <family val="2"/>
    </font>
    <font>
      <b/>
      <sz val="12"/>
      <color indexed="9"/>
      <name val="Times New Roman"/>
      <family val="1"/>
    </font>
    <font>
      <sz val="12"/>
      <color indexed="9"/>
      <name val="Times New Roman"/>
      <family val="1"/>
    </font>
    <font>
      <b/>
      <sz val="12"/>
      <color theme="1"/>
      <name val="Times New Roman"/>
      <family val="1"/>
    </font>
    <font>
      <b/>
      <sz val="12"/>
      <color theme="0"/>
      <name val="Times New Roman"/>
      <family val="1"/>
    </font>
    <font>
      <b/>
      <sz val="14"/>
      <color theme="1"/>
      <name val="Times New Roman"/>
      <family val="1"/>
    </font>
    <font>
      <sz val="10"/>
      <color indexed="18"/>
      <name val="Arial"/>
      <family val="2"/>
    </font>
    <font>
      <b/>
      <sz val="26"/>
      <color rgb="FF193A67"/>
      <name val="Times New Roman"/>
      <family val="1"/>
    </font>
    <font>
      <sz val="12"/>
      <name val="Arial"/>
      <family val="2"/>
    </font>
    <font>
      <sz val="8"/>
      <name val="Times New Roman"/>
      <family val="1"/>
    </font>
    <font>
      <sz val="14"/>
      <color rgb="FF193A67"/>
      <name val="Times New Roman"/>
      <family val="1"/>
    </font>
    <font>
      <sz val="11"/>
      <name val="Times New Roman"/>
      <family val="1"/>
    </font>
    <font>
      <b/>
      <sz val="14"/>
      <color rgb="FF193A67"/>
      <name val="Times New Roman"/>
      <family val="1"/>
    </font>
    <font>
      <b/>
      <sz val="14"/>
      <name val="Arial"/>
      <family val="2"/>
    </font>
    <font>
      <u/>
      <sz val="12"/>
      <color rgb="FF193A67"/>
      <name val="Arial"/>
      <family val="2"/>
    </font>
    <font>
      <sz val="11"/>
      <name val="Arial"/>
      <family val="2"/>
    </font>
    <font>
      <b/>
      <sz val="10"/>
      <color indexed="9"/>
      <name val="Times New Roman"/>
      <family val="1"/>
    </font>
    <font>
      <b/>
      <sz val="11"/>
      <name val="Arial Narrow"/>
      <family val="2"/>
    </font>
    <font>
      <b/>
      <u/>
      <sz val="11"/>
      <color theme="1"/>
      <name val="Arial Narrow"/>
      <family val="2"/>
    </font>
    <font>
      <b/>
      <u/>
      <sz val="11"/>
      <color rgb="FFC00000"/>
      <name val="Arial Narrow"/>
      <family val="2"/>
    </font>
    <font>
      <u/>
      <sz val="11"/>
      <color rgb="FFC00000"/>
      <name val="Arial Narrow"/>
      <family val="2"/>
    </font>
    <font>
      <sz val="11"/>
      <color theme="1"/>
      <name val="Times New Roman"/>
      <family val="1"/>
    </font>
    <font>
      <b/>
      <sz val="11"/>
      <name val="Times New Roman"/>
      <family val="1"/>
    </font>
    <font>
      <b/>
      <u/>
      <sz val="11"/>
      <color theme="1"/>
      <name val="Times New Roman"/>
      <family val="1"/>
    </font>
    <font>
      <b/>
      <u/>
      <sz val="11"/>
      <color rgb="FFC00000"/>
      <name val="Times New Roman"/>
      <family val="1"/>
    </font>
    <font>
      <sz val="11"/>
      <color rgb="FF002060"/>
      <name val="Times New Roman"/>
      <family val="1"/>
    </font>
    <font>
      <sz val="8"/>
      <color theme="1"/>
      <name val="Arial"/>
      <family val="2"/>
    </font>
    <font>
      <sz val="10"/>
      <color rgb="FF002060"/>
      <name val="Times New Roman"/>
      <family val="1"/>
    </font>
    <font>
      <sz val="12"/>
      <color theme="0"/>
      <name val="Times New Roman"/>
      <family val="1"/>
    </font>
    <font>
      <b/>
      <i/>
      <sz val="12"/>
      <color indexed="8"/>
      <name val="Times New Roman"/>
      <family val="1"/>
    </font>
    <font>
      <b/>
      <sz val="12"/>
      <color indexed="8"/>
      <name val="Times New Roman"/>
      <family val="1"/>
    </font>
    <font>
      <sz val="10"/>
      <color theme="1"/>
      <name val="Arial"/>
      <family val="2"/>
    </font>
    <font>
      <i/>
      <sz val="10"/>
      <name val="Times New Roman"/>
      <family val="1"/>
    </font>
    <font>
      <sz val="10"/>
      <color theme="0"/>
      <name val="Times New Roman"/>
      <family val="1"/>
    </font>
    <font>
      <b/>
      <sz val="14"/>
      <color rgb="FF193A67"/>
      <name val="Calibri"/>
      <family val="2"/>
      <scheme val="minor"/>
    </font>
    <font>
      <b/>
      <sz val="10"/>
      <color theme="1"/>
      <name val="Calibri"/>
      <family val="2"/>
    </font>
    <font>
      <b/>
      <sz val="10"/>
      <color theme="1"/>
      <name val="Calibri"/>
      <family val="2"/>
      <scheme val="minor"/>
    </font>
    <font>
      <sz val="12"/>
      <color theme="0"/>
      <name val="Arial"/>
      <family val="2"/>
    </font>
    <font>
      <sz val="11"/>
      <color theme="0"/>
      <name val="Times New Roman"/>
      <family val="1"/>
    </font>
    <font>
      <b/>
      <sz val="11"/>
      <color rgb="FF193A67"/>
      <name val="Times New Roman"/>
      <family val="1"/>
    </font>
    <font>
      <b/>
      <sz val="20"/>
      <color rgb="FF193A67"/>
      <name val="Times New Roman"/>
      <family val="1"/>
    </font>
    <font>
      <b/>
      <sz val="22"/>
      <color rgb="FF193A67"/>
      <name val="Times New Roman"/>
      <family val="1"/>
    </font>
    <font>
      <b/>
      <sz val="16"/>
      <color theme="1"/>
      <name val="Times New Roman"/>
      <family val="1"/>
    </font>
    <font>
      <sz val="14"/>
      <color theme="1"/>
      <name val="Calibri"/>
      <family val="2"/>
      <scheme val="minor"/>
    </font>
    <font>
      <b/>
      <sz val="20"/>
      <color theme="1"/>
      <name val="Times New Roman"/>
      <family val="1"/>
    </font>
    <font>
      <sz val="16"/>
      <color theme="1"/>
      <name val="Times New Roman"/>
      <family val="1"/>
    </font>
    <font>
      <sz val="16"/>
      <color theme="1"/>
      <name val="Calibri"/>
      <family val="2"/>
      <scheme val="minor"/>
    </font>
    <font>
      <u/>
      <sz val="16"/>
      <color indexed="12"/>
      <name val="Arial"/>
      <family val="2"/>
    </font>
    <font>
      <b/>
      <sz val="18"/>
      <color theme="1"/>
      <name val="Times New Roman"/>
      <family val="1"/>
    </font>
    <font>
      <sz val="18"/>
      <color theme="1"/>
      <name val="Times New Roman"/>
      <family val="1"/>
    </font>
    <font>
      <b/>
      <sz val="16"/>
      <color theme="1"/>
      <name val="Calibri"/>
      <family val="2"/>
      <scheme val="minor"/>
    </font>
    <font>
      <b/>
      <i/>
      <sz val="12"/>
      <color rgb="FFFF0000"/>
      <name val="Arial"/>
      <family val="2"/>
    </font>
    <font>
      <b/>
      <sz val="11"/>
      <color theme="0"/>
      <name val="Calibri"/>
      <family val="2"/>
      <scheme val="minor"/>
    </font>
    <font>
      <b/>
      <sz val="14"/>
      <color theme="0"/>
      <name val="Calibri"/>
      <family val="2"/>
      <scheme val="minor"/>
    </font>
    <font>
      <b/>
      <sz val="11"/>
      <color theme="1" tint="0.24994659260841701"/>
      <name val="Calibri"/>
      <family val="2"/>
      <scheme val="minor"/>
    </font>
    <font>
      <sz val="12"/>
      <color theme="1" tint="0.24994659260841701"/>
      <name val="Calibri Light"/>
      <family val="2"/>
      <scheme val="major"/>
    </font>
    <font>
      <sz val="11"/>
      <color theme="1" tint="0.24994659260841701"/>
      <name val="Calibri Light"/>
      <family val="2"/>
      <scheme val="major"/>
    </font>
    <font>
      <sz val="14"/>
      <color theme="1" tint="0.24994659260841701"/>
      <name val="Calibri"/>
      <family val="2"/>
      <scheme val="minor"/>
    </font>
    <font>
      <b/>
      <sz val="11"/>
      <color theme="1" tint="0.34998626667073579"/>
      <name val="Calibri"/>
      <family val="2"/>
      <scheme val="minor"/>
    </font>
    <font>
      <b/>
      <sz val="13"/>
      <color theme="1" tint="0.24994659260841701"/>
      <name val="Calibri Light"/>
      <family val="2"/>
      <scheme val="major"/>
    </font>
    <font>
      <b/>
      <sz val="13"/>
      <color theme="7"/>
      <name val="Calibri Light"/>
      <family val="2"/>
      <scheme val="major"/>
    </font>
    <font>
      <sz val="11"/>
      <color theme="0"/>
      <name val="Calibri"/>
      <family val="2"/>
      <scheme val="minor"/>
    </font>
    <font>
      <i/>
      <sz val="11"/>
      <color theme="1"/>
      <name val="Calibri"/>
      <family val="2"/>
      <scheme val="minor"/>
    </font>
    <font>
      <sz val="16"/>
      <color theme="0"/>
      <name val="Calibri"/>
      <family val="2"/>
      <scheme val="minor"/>
    </font>
    <font>
      <b/>
      <sz val="14"/>
      <color theme="1"/>
      <name val="Calibri"/>
      <family val="2"/>
      <scheme val="minor"/>
    </font>
    <font>
      <sz val="11"/>
      <name val="Calibri"/>
      <family val="2"/>
      <scheme val="minor"/>
    </font>
    <font>
      <b/>
      <sz val="11"/>
      <name val="Calibri"/>
      <family val="2"/>
      <scheme val="minor"/>
    </font>
    <font>
      <sz val="11"/>
      <color rgb="FF000000"/>
      <name val="Calibri"/>
      <family val="2"/>
      <scheme val="minor"/>
    </font>
    <font>
      <strike/>
      <sz val="11"/>
      <color rgb="FFD13438"/>
      <name val="Calibri"/>
      <family val="2"/>
      <scheme val="minor"/>
    </font>
    <font>
      <sz val="8"/>
      <name val="Calibri"/>
      <family val="2"/>
      <scheme val="minor"/>
    </font>
    <font>
      <b/>
      <sz val="16"/>
      <color theme="0"/>
      <name val="Calibri"/>
      <family val="2"/>
      <scheme val="minor"/>
    </font>
    <font>
      <sz val="14"/>
      <color theme="1"/>
      <name val="Times New Roman"/>
      <family val="1"/>
    </font>
    <font>
      <b/>
      <sz val="20"/>
      <color theme="4" tint="-0.499984740745262"/>
      <name val="Times New Roman"/>
      <family val="1"/>
    </font>
    <font>
      <b/>
      <sz val="16"/>
      <color theme="4" tint="-0.499984740745262"/>
      <name val="Times New Roman"/>
      <family val="1"/>
    </font>
    <font>
      <b/>
      <sz val="11"/>
      <color theme="1"/>
      <name val="Calibri"/>
      <family val="2"/>
      <scheme val="minor"/>
    </font>
    <font>
      <b/>
      <i/>
      <sz val="10"/>
      <color theme="1"/>
      <name val="Times New Roman"/>
      <family val="1"/>
    </font>
    <font>
      <b/>
      <sz val="16"/>
      <color rgb="FFC00000"/>
      <name val="Times New Roman"/>
      <family val="1"/>
    </font>
    <font>
      <sz val="16"/>
      <color rgb="FFC00000"/>
      <name val="Times New Roman"/>
      <family val="1"/>
    </font>
    <font>
      <sz val="16"/>
      <color rgb="FFFF0000"/>
      <name val="Times New Roman"/>
      <family val="1"/>
    </font>
    <font>
      <sz val="10"/>
      <color theme="8" tint="-0.499984740745262"/>
      <name val="Arial"/>
      <family val="2"/>
    </font>
    <font>
      <u/>
      <sz val="10"/>
      <color theme="8" tint="-0.499984740745262"/>
      <name val="Arial"/>
      <family val="2"/>
    </font>
    <font>
      <b/>
      <sz val="12"/>
      <color theme="8" tint="-0.499984740745262"/>
      <name val="Times New Roman"/>
      <family val="1"/>
    </font>
    <font>
      <sz val="10"/>
      <color theme="8" tint="-0.499984740745262"/>
      <name val="Times New Roman"/>
      <family val="1"/>
    </font>
    <font>
      <sz val="10"/>
      <color theme="4" tint="-0.499984740745262"/>
      <name val="Arial"/>
      <family val="2"/>
    </font>
    <font>
      <u/>
      <sz val="10"/>
      <color theme="4" tint="-0.499984740745262"/>
      <name val="Arial"/>
      <family val="2"/>
    </font>
    <font>
      <sz val="11"/>
      <color theme="4" tint="-0.499984740745262"/>
      <name val="Calibri"/>
      <family val="2"/>
      <scheme val="minor"/>
    </font>
    <font>
      <sz val="10"/>
      <color theme="3" tint="-0.499984740745262"/>
      <name val="Arial"/>
      <family val="2"/>
    </font>
    <font>
      <u/>
      <sz val="10"/>
      <color theme="3" tint="-0.499984740745262"/>
      <name val="Arial"/>
      <family val="2"/>
    </font>
    <font>
      <sz val="11"/>
      <color theme="3" tint="-0.499984740745262"/>
      <name val="Calibri"/>
      <family val="2"/>
      <scheme val="minor"/>
    </font>
  </fonts>
  <fills count="70">
    <fill>
      <patternFill patternType="none"/>
    </fill>
    <fill>
      <patternFill patternType="gray125"/>
    </fill>
    <fill>
      <patternFill patternType="solid">
        <fgColor theme="0"/>
        <bgColor indexed="64"/>
      </patternFill>
    </fill>
    <fill>
      <patternFill patternType="solid">
        <fgColor rgb="FF193A67"/>
        <bgColor indexed="64"/>
      </patternFill>
    </fill>
    <fill>
      <patternFill patternType="solid">
        <fgColor rgb="FFEBF7FF"/>
        <bgColor indexed="64"/>
      </patternFill>
    </fill>
    <fill>
      <patternFill patternType="solid">
        <fgColor theme="1"/>
        <bgColor indexed="64"/>
      </patternFill>
    </fill>
    <fill>
      <patternFill patternType="solid">
        <fgColor indexed="9"/>
        <bgColor indexed="64"/>
      </patternFill>
    </fill>
    <fill>
      <patternFill patternType="solid">
        <fgColor indexed="22"/>
        <bgColor indexed="64"/>
      </patternFill>
    </fill>
    <fill>
      <patternFill patternType="solid">
        <fgColor rgb="FFC0C0C0"/>
        <bgColor indexed="64"/>
      </patternFill>
    </fill>
    <fill>
      <patternFill patternType="solid">
        <fgColor theme="2" tint="-0.749992370372631"/>
        <bgColor indexed="64"/>
      </patternFill>
    </fill>
    <fill>
      <patternFill patternType="solid">
        <fgColor theme="9" tint="0.59996337778862885"/>
        <bgColor indexed="64"/>
      </patternFill>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lightUp">
        <fgColor theme="7"/>
        <bgColor theme="9" tint="0.59996337778862885"/>
      </patternFill>
    </fill>
    <fill>
      <patternFill patternType="solid">
        <fgColor theme="9"/>
        <bgColor indexed="64"/>
      </patternFill>
    </fill>
    <fill>
      <patternFill patternType="solid">
        <fgColor rgb="FF00B050"/>
        <bgColor indexed="64"/>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theme="1" tint="0.249977111117893"/>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5" tint="-0.49998474074526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rgb="FF800000"/>
        <bgColor indexed="64"/>
      </patternFill>
    </fill>
    <fill>
      <patternFill patternType="solid">
        <fgColor rgb="FFD60000"/>
        <bgColor indexed="64"/>
      </patternFill>
    </fill>
    <fill>
      <patternFill patternType="solid">
        <fgColor rgb="FFED3F3F"/>
        <bgColor indexed="64"/>
      </patternFill>
    </fill>
    <fill>
      <patternFill patternType="solid">
        <fgColor rgb="FFF16969"/>
        <bgColor indexed="64"/>
      </patternFill>
    </fill>
    <fill>
      <patternFill patternType="solid">
        <fgColor rgb="FFF48C84"/>
        <bgColor indexed="64"/>
      </patternFill>
    </fill>
    <fill>
      <patternFill patternType="solid">
        <fgColor rgb="FFF7B0AB"/>
        <bgColor indexed="64"/>
      </patternFill>
    </fill>
    <fill>
      <patternFill patternType="solid">
        <fgColor rgb="FFFAD1CE"/>
        <bgColor indexed="64"/>
      </patternFill>
    </fill>
    <fill>
      <patternFill patternType="solid">
        <fgColor theme="7"/>
        <bgColor indexed="64"/>
      </patternFill>
    </fill>
    <fill>
      <patternFill patternType="solid">
        <fgColor theme="2" tint="-0.89999084444715716"/>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E1FFBF"/>
        <bgColor indexed="64"/>
      </patternFill>
    </fill>
    <fill>
      <patternFill patternType="solid">
        <fgColor rgb="FF663300"/>
        <bgColor indexed="64"/>
      </patternFill>
    </fill>
    <fill>
      <patternFill patternType="solid">
        <fgColor rgb="FF996633"/>
        <bgColor indexed="64"/>
      </patternFill>
    </fill>
    <fill>
      <patternFill patternType="solid">
        <fgColor rgb="FFCC6600"/>
        <bgColor indexed="64"/>
      </patternFill>
    </fill>
    <fill>
      <patternFill patternType="solid">
        <fgColor rgb="FF660066"/>
        <bgColor indexed="64"/>
      </patternFill>
    </fill>
    <fill>
      <patternFill patternType="solid">
        <fgColor rgb="FF990099"/>
        <bgColor indexed="64"/>
      </patternFill>
    </fill>
    <fill>
      <patternFill patternType="solid">
        <fgColor rgb="FFFA00FA"/>
        <bgColor indexed="64"/>
      </patternFill>
    </fill>
    <fill>
      <patternFill patternType="solid">
        <fgColor rgb="FFDE00DE"/>
        <bgColor indexed="64"/>
      </patternFill>
    </fill>
    <fill>
      <patternFill patternType="solid">
        <fgColor rgb="FFFF97FF"/>
        <bgColor indexed="64"/>
      </patternFill>
    </fill>
    <fill>
      <patternFill patternType="solid">
        <fgColor theme="3" tint="-0.49998474074526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bgColor indexed="64"/>
      </patternFill>
    </fill>
    <fill>
      <patternFill patternType="solid">
        <fgColor rgb="FFFFE5D9"/>
        <bgColor indexed="64"/>
      </patternFill>
    </fill>
    <fill>
      <patternFill patternType="solid">
        <fgColor theme="8" tint="-0.499984740745262"/>
        <bgColor indexed="64"/>
      </patternFill>
    </fill>
    <fill>
      <patternFill patternType="solid">
        <fgColor theme="4"/>
        <bgColor indexed="64"/>
      </patternFill>
    </fill>
    <fill>
      <patternFill patternType="solid">
        <fgColor theme="6" tint="0.79998168889431442"/>
        <bgColor indexed="64"/>
      </patternFill>
    </fill>
  </fills>
  <borders count="57">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193A67"/>
      </left>
      <right/>
      <top style="thin">
        <color rgb="FF193A67"/>
      </top>
      <bottom style="thin">
        <color rgb="FF193A67"/>
      </bottom>
      <diagonal/>
    </border>
    <border>
      <left style="thin">
        <color theme="0"/>
      </left>
      <right style="thin">
        <color theme="0"/>
      </right>
      <top style="thin">
        <color rgb="FF193A67"/>
      </top>
      <bottom style="thin">
        <color rgb="FF193A67"/>
      </bottom>
      <diagonal/>
    </border>
    <border>
      <left/>
      <right style="thin">
        <color theme="0"/>
      </right>
      <top style="thin">
        <color rgb="FF193A67"/>
      </top>
      <bottom style="thin">
        <color rgb="FF193A67"/>
      </bottom>
      <diagonal/>
    </border>
    <border>
      <left style="thin">
        <color theme="0"/>
      </left>
      <right/>
      <top style="thin">
        <color rgb="FF193A67"/>
      </top>
      <bottom style="thin">
        <color rgb="FF193A67"/>
      </bottom>
      <diagonal/>
    </border>
    <border>
      <left/>
      <right/>
      <top style="thin">
        <color rgb="FF193A67"/>
      </top>
      <bottom style="thin">
        <color rgb="FF193A67"/>
      </bottom>
      <diagonal/>
    </border>
    <border>
      <left style="thin">
        <color rgb="FF193A67"/>
      </left>
      <right style="thin">
        <color rgb="FF193A67"/>
      </right>
      <top style="thin">
        <color rgb="FF193A67"/>
      </top>
      <bottom style="thin">
        <color rgb="FF193A67"/>
      </bottom>
      <diagonal/>
    </border>
    <border>
      <left style="thin">
        <color rgb="FF193A67"/>
      </left>
      <right/>
      <top style="thin">
        <color rgb="FF193A67"/>
      </top>
      <bottom/>
      <diagonal/>
    </border>
    <border>
      <left style="thin">
        <color rgb="FF193A67"/>
      </left>
      <right style="thin">
        <color rgb="FF193A67"/>
      </right>
      <top style="thin">
        <color rgb="FF193A67"/>
      </top>
      <bottom/>
      <diagonal/>
    </border>
    <border>
      <left/>
      <right style="thin">
        <color rgb="FF193A67"/>
      </right>
      <top style="thin">
        <color rgb="FF193A67"/>
      </top>
      <bottom style="thin">
        <color rgb="FF193A67"/>
      </bottom>
      <diagonal/>
    </border>
    <border>
      <left/>
      <right/>
      <top style="thin">
        <color rgb="FF193A67"/>
      </top>
      <bottom/>
      <diagonal/>
    </border>
    <border>
      <left/>
      <right style="thin">
        <color rgb="FF193A67"/>
      </right>
      <top style="thin">
        <color rgb="FF193A67"/>
      </top>
      <bottom/>
      <diagonal/>
    </border>
    <border>
      <left style="thin">
        <color rgb="FF193A67"/>
      </left>
      <right style="thin">
        <color rgb="FF193A67"/>
      </right>
      <top/>
      <bottom style="thin">
        <color rgb="FF193A67"/>
      </bottom>
      <diagonal/>
    </border>
    <border>
      <left style="thin">
        <color rgb="FF193A67"/>
      </left>
      <right/>
      <top/>
      <bottom style="thin">
        <color rgb="FF193A67"/>
      </bottom>
      <diagonal/>
    </border>
    <border>
      <left/>
      <right/>
      <top/>
      <bottom style="thin">
        <color rgb="FF193A67"/>
      </bottom>
      <diagonal/>
    </border>
    <border>
      <left/>
      <right style="thin">
        <color rgb="FF193A67"/>
      </right>
      <top/>
      <bottom style="thin">
        <color rgb="FF193A67"/>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rgb="FF193A67"/>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s>
  <cellStyleXfs count="14">
    <xf numFmtId="0" fontId="0" fillId="0" borderId="0"/>
    <xf numFmtId="0" fontId="4" fillId="0" borderId="0" applyNumberFormat="0" applyFill="0" applyBorder="0" applyAlignment="0" applyProtection="0">
      <alignment vertical="top"/>
      <protection locked="0"/>
    </xf>
    <xf numFmtId="0" fontId="69" fillId="10" borderId="48" applyNumberFormat="0" applyProtection="0">
      <alignment horizontal="left" vertical="center"/>
    </xf>
    <xf numFmtId="1" fontId="70" fillId="10" borderId="48">
      <alignment horizontal="center" vertical="center"/>
    </xf>
    <xf numFmtId="0" fontId="71" fillId="11" borderId="49" applyNumberFormat="0" applyFont="0" applyAlignment="0">
      <alignment horizontal="center"/>
    </xf>
    <xf numFmtId="0" fontId="72" fillId="0" borderId="0" applyNumberFormat="0" applyFill="0" applyBorder="0" applyProtection="0">
      <alignment horizontal="left" vertical="center"/>
    </xf>
    <xf numFmtId="0" fontId="71" fillId="12" borderId="50" applyNumberFormat="0" applyFont="0" applyAlignment="0">
      <alignment horizontal="center"/>
    </xf>
    <xf numFmtId="0" fontId="71" fillId="13" borderId="50" applyNumberFormat="0" applyFont="0" applyAlignment="0">
      <alignment horizontal="center"/>
    </xf>
    <xf numFmtId="0" fontId="71" fillId="14" borderId="50" applyNumberFormat="0" applyFont="0" applyAlignment="0">
      <alignment horizontal="center"/>
    </xf>
    <xf numFmtId="0" fontId="71" fillId="15" borderId="50" applyNumberFormat="0" applyFont="0" applyAlignment="0">
      <alignment horizontal="center"/>
    </xf>
    <xf numFmtId="0" fontId="73" fillId="0" borderId="0" applyFill="0" applyBorder="0" applyProtection="0">
      <alignment horizontal="center" wrapText="1"/>
    </xf>
    <xf numFmtId="3" fontId="73" fillId="0" borderId="51" applyFill="0" applyProtection="0">
      <alignment horizontal="center"/>
    </xf>
    <xf numFmtId="0" fontId="74" fillId="0" borderId="0" applyFill="0" applyBorder="0" applyProtection="0">
      <alignment horizontal="left" wrapText="1"/>
    </xf>
    <xf numFmtId="9" fontId="75" fillId="0" borderId="0" applyFill="0" applyBorder="0" applyProtection="0">
      <alignment horizontal="center" vertical="center"/>
    </xf>
  </cellStyleXfs>
  <cellXfs count="475">
    <xf numFmtId="0" fontId="0" fillId="0" borderId="0" xfId="0"/>
    <xf numFmtId="0" fontId="5" fillId="3" borderId="0" xfId="1" applyFont="1" applyFill="1" applyBorder="1" applyAlignment="1" applyProtection="1">
      <alignment horizontal="left" vertical="top"/>
    </xf>
    <xf numFmtId="0" fontId="12" fillId="2" borderId="14" xfId="0" applyFont="1" applyFill="1" applyBorder="1" applyAlignment="1" applyProtection="1">
      <alignment vertical="center"/>
      <protection locked="0"/>
    </xf>
    <xf numFmtId="0" fontId="10" fillId="7" borderId="8" xfId="0" applyFont="1" applyFill="1" applyBorder="1" applyAlignment="1">
      <alignment vertical="top" wrapText="1"/>
    </xf>
    <xf numFmtId="0" fontId="10" fillId="7" borderId="18" xfId="0" applyFont="1" applyFill="1" applyBorder="1" applyAlignment="1">
      <alignment vertical="top" wrapText="1"/>
    </xf>
    <xf numFmtId="0" fontId="9" fillId="6" borderId="19" xfId="0" applyFont="1" applyFill="1" applyBorder="1" applyAlignment="1">
      <alignment horizontal="left" vertical="top" wrapText="1" indent="1"/>
    </xf>
    <xf numFmtId="0" fontId="20" fillId="4" borderId="19"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left" vertical="top" wrapText="1"/>
      <protection locked="0"/>
    </xf>
    <xf numFmtId="0" fontId="9" fillId="6" borderId="19" xfId="0" applyFont="1" applyFill="1" applyBorder="1" applyAlignment="1">
      <alignment horizontal="left" vertical="center" wrapText="1" indent="1"/>
    </xf>
    <xf numFmtId="0" fontId="29" fillId="6" borderId="0" xfId="1" applyFont="1" applyFill="1" applyAlignment="1" applyProtection="1">
      <alignment vertical="center"/>
    </xf>
    <xf numFmtId="0" fontId="29" fillId="6" borderId="0" xfId="1" applyFont="1" applyFill="1" applyAlignment="1" applyProtection="1">
      <alignment vertical="center" wrapText="1"/>
    </xf>
    <xf numFmtId="0" fontId="33" fillId="0" borderId="27" xfId="1" applyFont="1" applyBorder="1" applyAlignment="1" applyProtection="1">
      <alignment horizontal="left" vertical="center"/>
    </xf>
    <xf numFmtId="0" fontId="33" fillId="6" borderId="25" xfId="1" applyFont="1" applyFill="1" applyBorder="1" applyAlignment="1" applyProtection="1">
      <alignment horizontal="left" vertical="center" wrapText="1"/>
    </xf>
    <xf numFmtId="0" fontId="38" fillId="6" borderId="0" xfId="1" applyFont="1" applyFill="1" applyBorder="1" applyAlignment="1" applyProtection="1">
      <alignment horizontal="left" vertical="center" wrapText="1"/>
    </xf>
    <xf numFmtId="0" fontId="4" fillId="2" borderId="0" xfId="1" applyFill="1" applyAlignment="1" applyProtection="1">
      <alignment horizontal="left"/>
    </xf>
    <xf numFmtId="0" fontId="5" fillId="3" borderId="0" xfId="1" applyNumberFormat="1" applyFont="1" applyFill="1" applyBorder="1" applyAlignment="1" applyProtection="1">
      <alignment vertical="top"/>
    </xf>
    <xf numFmtId="0" fontId="10" fillId="8" borderId="35" xfId="0" applyFont="1" applyFill="1" applyBorder="1" applyAlignment="1">
      <alignment vertical="top" wrapText="1"/>
    </xf>
    <xf numFmtId="0" fontId="10" fillId="7" borderId="14" xfId="0" applyFont="1" applyFill="1" applyBorder="1" applyAlignment="1">
      <alignment vertical="top" wrapText="1"/>
    </xf>
    <xf numFmtId="0" fontId="46" fillId="4" borderId="19" xfId="0" applyFont="1" applyFill="1" applyBorder="1" applyAlignment="1" applyProtection="1">
      <alignment horizontal="left" vertical="top" wrapText="1"/>
      <protection locked="0"/>
    </xf>
    <xf numFmtId="0" fontId="10" fillId="7" borderId="35" xfId="0" applyFont="1" applyFill="1" applyBorder="1" applyAlignment="1">
      <alignment vertical="top" wrapText="1"/>
    </xf>
    <xf numFmtId="0" fontId="10" fillId="7" borderId="36" xfId="0" applyFont="1" applyFill="1" applyBorder="1" applyAlignment="1">
      <alignment vertical="top" wrapText="1"/>
    </xf>
    <xf numFmtId="0" fontId="10" fillId="8" borderId="7" xfId="0" applyFont="1" applyFill="1" applyBorder="1" applyAlignment="1">
      <alignment vertical="top" wrapText="1"/>
    </xf>
    <xf numFmtId="0" fontId="10" fillId="8" borderId="8" xfId="0" applyFont="1" applyFill="1" applyBorder="1" applyAlignment="1">
      <alignment vertical="top" wrapText="1"/>
    </xf>
    <xf numFmtId="0" fontId="10" fillId="8" borderId="18" xfId="0" applyFont="1" applyFill="1" applyBorder="1" applyAlignment="1">
      <alignment vertical="top" wrapText="1"/>
    </xf>
    <xf numFmtId="0" fontId="9" fillId="2" borderId="19" xfId="0" applyFont="1" applyFill="1" applyBorder="1" applyAlignment="1">
      <alignment horizontal="left" vertical="top" wrapText="1" indent="1"/>
    </xf>
    <xf numFmtId="14" fontId="49" fillId="4" borderId="14" xfId="0" applyNumberFormat="1" applyFont="1" applyFill="1" applyBorder="1" applyAlignment="1" applyProtection="1">
      <alignment horizontal="left" vertical="top"/>
      <protection locked="0"/>
    </xf>
    <xf numFmtId="0" fontId="50" fillId="4" borderId="3" xfId="0" applyFont="1" applyFill="1" applyBorder="1" applyAlignment="1" applyProtection="1">
      <alignment vertical="center"/>
      <protection locked="0"/>
    </xf>
    <xf numFmtId="0" fontId="50" fillId="4" borderId="7" xfId="0" applyFont="1" applyFill="1" applyBorder="1" applyAlignment="1" applyProtection="1">
      <alignment vertical="center"/>
      <protection locked="0"/>
    </xf>
    <xf numFmtId="14" fontId="50" fillId="4" borderId="8" xfId="0" applyNumberFormat="1" applyFont="1" applyFill="1" applyBorder="1" applyAlignment="1" applyProtection="1">
      <alignment horizontal="left" vertical="top"/>
      <protection locked="0"/>
    </xf>
    <xf numFmtId="0" fontId="51" fillId="4" borderId="3" xfId="0" applyFont="1" applyFill="1" applyBorder="1" applyAlignment="1" applyProtection="1">
      <alignment vertical="center"/>
      <protection locked="0"/>
    </xf>
    <xf numFmtId="0" fontId="51" fillId="4" borderId="7" xfId="0" applyFont="1" applyFill="1" applyBorder="1" applyAlignment="1" applyProtection="1">
      <alignment vertical="center"/>
      <protection locked="0"/>
    </xf>
    <xf numFmtId="14" fontId="51" fillId="4" borderId="8" xfId="0" applyNumberFormat="1" applyFont="1" applyFill="1" applyBorder="1" applyAlignment="1" applyProtection="1">
      <alignment horizontal="left" vertical="top"/>
      <protection locked="0"/>
    </xf>
    <xf numFmtId="0" fontId="51" fillId="4" borderId="3" xfId="0" applyFont="1" applyFill="1" applyBorder="1" applyAlignment="1" applyProtection="1">
      <alignment vertical="center" wrapText="1"/>
      <protection locked="0"/>
    </xf>
    <xf numFmtId="0" fontId="51" fillId="4" borderId="7" xfId="0" applyFont="1" applyFill="1" applyBorder="1" applyAlignment="1" applyProtection="1">
      <alignment vertical="center" wrapText="1"/>
      <protection locked="0"/>
    </xf>
    <xf numFmtId="0" fontId="49" fillId="4" borderId="14" xfId="0" applyFont="1" applyFill="1" applyBorder="1" applyAlignment="1" applyProtection="1">
      <alignment horizontal="left" vertical="top"/>
      <protection locked="0"/>
    </xf>
    <xf numFmtId="0" fontId="0" fillId="0" borderId="0" xfId="0" applyAlignment="1">
      <alignment wrapText="1"/>
    </xf>
    <xf numFmtId="0" fontId="57" fillId="0" borderId="0" xfId="0" applyFont="1" applyAlignment="1">
      <alignment horizontal="center" vertical="center" wrapText="1"/>
    </xf>
    <xf numFmtId="0" fontId="58" fillId="0" borderId="0" xfId="0" applyFont="1"/>
    <xf numFmtId="0" fontId="58" fillId="0" borderId="0" xfId="0" applyFont="1" applyAlignment="1">
      <alignment horizontal="center"/>
    </xf>
    <xf numFmtId="0" fontId="61" fillId="0" borderId="0" xfId="0" applyFont="1"/>
    <xf numFmtId="0" fontId="60" fillId="0" borderId="0" xfId="0" applyFont="1" applyAlignment="1">
      <alignment vertical="center" wrapText="1"/>
    </xf>
    <xf numFmtId="0" fontId="60" fillId="0" borderId="0" xfId="0" applyFont="1"/>
    <xf numFmtId="0" fontId="36" fillId="0" borderId="0" xfId="0" applyFont="1"/>
    <xf numFmtId="0" fontId="36" fillId="0" borderId="0" xfId="0" applyFont="1" applyAlignment="1">
      <alignment wrapText="1"/>
    </xf>
    <xf numFmtId="0" fontId="63" fillId="0" borderId="0" xfId="0" applyFont="1"/>
    <xf numFmtId="0" fontId="64" fillId="0" borderId="0" xfId="0" applyFont="1"/>
    <xf numFmtId="0" fontId="65" fillId="0" borderId="0" xfId="0" applyFont="1"/>
    <xf numFmtId="0" fontId="0" fillId="0" borderId="19" xfId="0" applyBorder="1"/>
    <xf numFmtId="0" fontId="0" fillId="0" borderId="19" xfId="0" applyBorder="1" applyAlignment="1">
      <alignment vertical="center"/>
    </xf>
    <xf numFmtId="0" fontId="0" fillId="0" borderId="19" xfId="0" applyBorder="1" applyAlignment="1">
      <alignment vertical="center" wrapText="1"/>
    </xf>
    <xf numFmtId="0" fontId="68" fillId="20" borderId="19" xfId="0" applyFont="1" applyFill="1" applyBorder="1" applyAlignment="1">
      <alignment horizontal="center" vertical="center" wrapText="1"/>
    </xf>
    <xf numFmtId="0" fontId="0" fillId="38" borderId="19" xfId="0" applyFill="1" applyBorder="1" applyAlignment="1">
      <alignment vertical="center" textRotation="90" wrapText="1"/>
    </xf>
    <xf numFmtId="0" fontId="85" fillId="20" borderId="19" xfId="0" applyFont="1" applyFill="1" applyBorder="1" applyAlignment="1">
      <alignment horizontal="center" vertical="center" textRotation="90" wrapText="1"/>
    </xf>
    <xf numFmtId="0" fontId="78" fillId="0" borderId="19" xfId="0" applyFont="1" applyBorder="1" applyAlignment="1">
      <alignment vertical="center" textRotation="90" wrapText="1"/>
    </xf>
    <xf numFmtId="0" fontId="76" fillId="9" borderId="2" xfId="0" applyFont="1" applyFill="1" applyBorder="1" applyAlignment="1">
      <alignment horizontal="center"/>
    </xf>
    <xf numFmtId="0" fontId="67" fillId="9" borderId="43" xfId="0" applyFont="1" applyFill="1" applyBorder="1" applyAlignment="1">
      <alignment horizontal="center"/>
    </xf>
    <xf numFmtId="0" fontId="67" fillId="9" borderId="43" xfId="0" applyFont="1" applyFill="1" applyBorder="1" applyAlignment="1">
      <alignment horizontal="center" wrapText="1"/>
    </xf>
    <xf numFmtId="0" fontId="67" fillId="9" borderId="44" xfId="0" applyFont="1" applyFill="1" applyBorder="1" applyAlignment="1">
      <alignment horizontal="center" wrapText="1"/>
    </xf>
    <xf numFmtId="0" fontId="0" fillId="16" borderId="0" xfId="0" applyFill="1"/>
    <xf numFmtId="0" fontId="68" fillId="0" borderId="0" xfId="0" applyFont="1"/>
    <xf numFmtId="0" fontId="80" fillId="2" borderId="54" xfId="0" applyFont="1" applyFill="1" applyBorder="1" applyAlignment="1">
      <alignment horizontal="left"/>
    </xf>
    <xf numFmtId="0" fontId="80" fillId="2" borderId="53" xfId="0" applyFont="1" applyFill="1" applyBorder="1" applyAlignment="1">
      <alignment horizontal="left"/>
    </xf>
    <xf numFmtId="0" fontId="80" fillId="2" borderId="53" xfId="0" applyFont="1" applyFill="1" applyBorder="1" applyAlignment="1">
      <alignment horizontal="left" wrapText="1"/>
    </xf>
    <xf numFmtId="0" fontId="81" fillId="2" borderId="55" xfId="0" applyFont="1" applyFill="1" applyBorder="1" applyAlignment="1">
      <alignment horizontal="center" wrapText="1"/>
    </xf>
    <xf numFmtId="0" fontId="0" fillId="17" borderId="0" xfId="0" applyFill="1"/>
    <xf numFmtId="0" fontId="0" fillId="0" borderId="6" xfId="0" applyBorder="1"/>
    <xf numFmtId="0" fontId="0" fillId="0" borderId="19" xfId="0" applyBorder="1" applyAlignment="1">
      <alignment wrapText="1"/>
    </xf>
    <xf numFmtId="0" fontId="0" fillId="0" borderId="45" xfId="0" applyBorder="1" applyAlignment="1">
      <alignment wrapText="1"/>
    </xf>
    <xf numFmtId="0" fontId="0" fillId="18" borderId="0" xfId="0" applyFill="1"/>
    <xf numFmtId="0" fontId="0" fillId="19" borderId="0" xfId="0" applyFill="1"/>
    <xf numFmtId="49" fontId="0" fillId="0" borderId="19" xfId="0" applyNumberFormat="1" applyBorder="1"/>
    <xf numFmtId="0" fontId="0" fillId="0" borderId="10" xfId="0" applyBorder="1"/>
    <xf numFmtId="0" fontId="0" fillId="0" borderId="46" xfId="0" applyBorder="1"/>
    <xf numFmtId="0" fontId="0" fillId="0" borderId="46" xfId="0" applyBorder="1" applyAlignment="1">
      <alignment wrapText="1"/>
    </xf>
    <xf numFmtId="0" fontId="0" fillId="0" borderId="47" xfId="0" applyBorder="1" applyAlignment="1">
      <alignment wrapText="1"/>
    </xf>
    <xf numFmtId="0" fontId="0" fillId="0" borderId="19" xfId="0" applyBorder="1" applyProtection="1">
      <protection locked="0"/>
    </xf>
    <xf numFmtId="0" fontId="0" fillId="0" borderId="0" xfId="0" applyProtection="1">
      <protection locked="0"/>
    </xf>
    <xf numFmtId="0" fontId="0" fillId="0" borderId="0" xfId="0" applyAlignment="1" applyProtection="1">
      <alignment horizontal="left" vertical="center"/>
      <protection locked="0"/>
    </xf>
    <xf numFmtId="0" fontId="68" fillId="9" borderId="19" xfId="0"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80" fillId="2" borderId="19" xfId="0" applyFont="1" applyFill="1" applyBorder="1" applyAlignment="1" applyProtection="1">
      <alignment horizontal="center" vertical="center" wrapText="1"/>
      <protection locked="0"/>
    </xf>
    <xf numFmtId="0" fontId="0" fillId="0" borderId="19" xfId="0" applyBorder="1" applyAlignment="1" applyProtection="1">
      <alignment vertical="center"/>
      <protection locked="0"/>
    </xf>
    <xf numFmtId="0" fontId="0" fillId="0" borderId="19" xfId="0" applyBorder="1" applyAlignment="1" applyProtection="1">
      <alignment horizontal="center" vertical="center"/>
      <protection locked="0"/>
    </xf>
    <xf numFmtId="0" fontId="0" fillId="65" borderId="19" xfId="0" applyFill="1" applyBorder="1" applyAlignment="1">
      <alignment vertical="center"/>
    </xf>
    <xf numFmtId="0" fontId="0" fillId="65" borderId="19" xfId="0" applyFill="1" applyBorder="1" applyAlignment="1">
      <alignment vertical="center" wrapText="1"/>
    </xf>
    <xf numFmtId="0" fontId="68" fillId="9" borderId="19" xfId="0" applyFont="1" applyFill="1" applyBorder="1" applyAlignment="1">
      <alignment horizontal="center" vertical="center" wrapText="1"/>
    </xf>
    <xf numFmtId="0" fontId="0" fillId="0" borderId="19" xfId="0" applyBorder="1" applyAlignment="1">
      <alignment horizontal="center" vertical="center"/>
    </xf>
    <xf numFmtId="0" fontId="0" fillId="0" borderId="19" xfId="0" applyBorder="1" applyAlignment="1">
      <alignment horizontal="center" vertical="center" wrapText="1"/>
    </xf>
    <xf numFmtId="0" fontId="80" fillId="0" borderId="19" xfId="0" applyFont="1" applyBorder="1" applyAlignment="1" applyProtection="1">
      <alignment vertical="center"/>
      <protection locked="0"/>
    </xf>
    <xf numFmtId="0" fontId="80" fillId="0" borderId="19" xfId="0" applyFont="1" applyBorder="1" applyProtection="1">
      <protection locked="0"/>
    </xf>
    <xf numFmtId="0" fontId="0" fillId="45" borderId="19" xfId="0" applyFill="1" applyBorder="1" applyAlignment="1">
      <alignment horizontal="center" vertical="center" textRotation="90" wrapText="1"/>
    </xf>
    <xf numFmtId="0" fontId="0" fillId="44" borderId="19" xfId="0" applyFill="1" applyBorder="1" applyAlignment="1">
      <alignment horizontal="center" vertical="center" textRotation="90" wrapText="1"/>
    </xf>
    <xf numFmtId="0" fontId="0" fillId="2" borderId="0" xfId="0" applyFill="1" applyAlignment="1">
      <alignment horizontal="left"/>
    </xf>
    <xf numFmtId="0" fontId="1" fillId="2" borderId="0" xfId="0" applyFont="1" applyFill="1" applyAlignment="1">
      <alignment vertical="center"/>
    </xf>
    <xf numFmtId="0" fontId="2" fillId="2" borderId="0" xfId="0" applyFont="1" applyFill="1" applyAlignment="1">
      <alignment vertical="center" wrapText="1"/>
    </xf>
    <xf numFmtId="0" fontId="8" fillId="0" borderId="0" xfId="0" applyFont="1"/>
    <xf numFmtId="0" fontId="3" fillId="3" borderId="0" xfId="0" applyFont="1" applyFill="1"/>
    <xf numFmtId="0" fontId="3" fillId="3" borderId="0" xfId="0" applyFont="1" applyFill="1" applyAlignment="1">
      <alignment horizontal="left"/>
    </xf>
    <xf numFmtId="0" fontId="0" fillId="3" borderId="0" xfId="0" applyFill="1" applyAlignment="1">
      <alignment horizontal="left"/>
    </xf>
    <xf numFmtId="0" fontId="2" fillId="2" borderId="0" xfId="0" applyFont="1" applyFill="1" applyAlignment="1">
      <alignment vertical="center"/>
    </xf>
    <xf numFmtId="0" fontId="3" fillId="2" borderId="0" xfId="0" applyFont="1" applyFill="1" applyAlignment="1">
      <alignment horizontal="left"/>
    </xf>
    <xf numFmtId="0" fontId="6" fillId="2" borderId="0" xfId="0" applyFont="1" applyFill="1" applyAlignment="1">
      <alignment vertical="center"/>
    </xf>
    <xf numFmtId="0" fontId="6" fillId="2" borderId="0" xfId="0" applyFont="1" applyFill="1" applyAlignment="1">
      <alignment vertical="center" wrapText="1"/>
    </xf>
    <xf numFmtId="0" fontId="7" fillId="3" borderId="0" xfId="0" applyFont="1" applyFill="1" applyAlignment="1">
      <alignment horizontal="left"/>
    </xf>
    <xf numFmtId="0" fontId="8" fillId="3" borderId="0" xfId="0" applyFont="1" applyFill="1" applyAlignment="1">
      <alignment horizontal="left"/>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9" fillId="2" borderId="0" xfId="0" applyFont="1" applyFill="1" applyAlignment="1">
      <alignment horizontal="left"/>
    </xf>
    <xf numFmtId="0" fontId="6" fillId="2" borderId="0" xfId="0" applyFont="1" applyFill="1" applyAlignment="1">
      <alignment horizontal="left"/>
    </xf>
    <xf numFmtId="0" fontId="10" fillId="2" borderId="1" xfId="0" applyFont="1" applyFill="1" applyBorder="1"/>
    <xf numFmtId="0" fontId="11" fillId="2" borderId="2" xfId="0" applyFont="1" applyFill="1" applyBorder="1" applyAlignment="1">
      <alignment horizontal="right" vertical="center" wrapText="1"/>
    </xf>
    <xf numFmtId="0" fontId="51" fillId="4" borderId="4" xfId="0" applyFont="1" applyFill="1" applyBorder="1" applyAlignment="1">
      <alignment vertical="center"/>
    </xf>
    <xf numFmtId="0" fontId="51" fillId="4" borderId="5" xfId="0" applyFont="1" applyFill="1" applyBorder="1" applyAlignment="1">
      <alignment vertical="center"/>
    </xf>
    <xf numFmtId="0" fontId="11" fillId="2" borderId="6" xfId="0" applyFont="1" applyFill="1" applyBorder="1" applyAlignment="1">
      <alignment horizontal="right" vertical="center" wrapText="1"/>
    </xf>
    <xf numFmtId="0" fontId="51" fillId="4" borderId="8" xfId="0" applyFont="1" applyFill="1" applyBorder="1" applyAlignment="1">
      <alignment vertical="center"/>
    </xf>
    <xf numFmtId="0" fontId="51" fillId="4" borderId="9" xfId="0" applyFont="1" applyFill="1" applyBorder="1" applyAlignment="1">
      <alignment vertical="center"/>
    </xf>
    <xf numFmtId="0" fontId="51" fillId="2" borderId="7" xfId="0" applyFont="1" applyFill="1" applyBorder="1" applyAlignment="1">
      <alignment vertical="center"/>
    </xf>
    <xf numFmtId="0" fontId="51" fillId="2" borderId="8" xfId="0" applyFont="1" applyFill="1" applyBorder="1" applyAlignment="1">
      <alignment vertical="center"/>
    </xf>
    <xf numFmtId="0" fontId="51" fillId="2" borderId="9" xfId="0" applyFont="1" applyFill="1" applyBorder="1" applyAlignment="1">
      <alignment vertical="center"/>
    </xf>
    <xf numFmtId="0" fontId="51" fillId="5" borderId="8" xfId="0" applyFont="1" applyFill="1" applyBorder="1" applyAlignment="1">
      <alignment vertical="center"/>
    </xf>
    <xf numFmtId="0" fontId="51" fillId="5" borderId="9" xfId="0" applyFont="1" applyFill="1" applyBorder="1" applyAlignment="1">
      <alignment vertical="center"/>
    </xf>
    <xf numFmtId="0" fontId="11" fillId="2" borderId="10" xfId="0" applyFont="1" applyFill="1" applyBorder="1" applyAlignment="1">
      <alignment horizontal="right" vertical="center" wrapText="1"/>
    </xf>
    <xf numFmtId="0" fontId="51" fillId="2" borderId="11" xfId="0" applyFont="1" applyFill="1" applyBorder="1" applyAlignment="1">
      <alignment vertical="center"/>
    </xf>
    <xf numFmtId="0" fontId="51" fillId="2" borderId="12" xfId="0" applyFont="1" applyFill="1" applyBorder="1" applyAlignment="1">
      <alignment vertical="center"/>
    </xf>
    <xf numFmtId="0" fontId="51" fillId="2" borderId="13" xfId="0" applyFont="1" applyFill="1" applyBorder="1" applyAlignment="1">
      <alignment vertical="center"/>
    </xf>
    <xf numFmtId="0" fontId="13" fillId="2" borderId="0" xfId="0" applyFont="1" applyFill="1"/>
    <xf numFmtId="0" fontId="11" fillId="2" borderId="0" xfId="0" applyFont="1" applyFill="1" applyAlignment="1">
      <alignment horizontal="right" vertical="center" wrapText="1"/>
    </xf>
    <xf numFmtId="0" fontId="12" fillId="2" borderId="14" xfId="0" applyFont="1" applyFill="1" applyBorder="1" applyAlignment="1">
      <alignment vertical="center"/>
    </xf>
    <xf numFmtId="0" fontId="6" fillId="2" borderId="0" xfId="0" applyFont="1" applyFill="1" applyAlignment="1">
      <alignment horizontal="right" vertical="center" wrapText="1"/>
    </xf>
    <xf numFmtId="0" fontId="9" fillId="2" borderId="0" xfId="0" applyFont="1" applyFill="1" applyAlignment="1" applyProtection="1">
      <alignment horizontal="left" vertical="center" wrapText="1" indent="1"/>
      <protection locked="0"/>
    </xf>
    <xf numFmtId="0" fontId="9" fillId="2" borderId="0" xfId="0" applyFont="1" applyFill="1" applyAlignment="1">
      <alignment horizontal="left" vertical="center" wrapText="1" indent="1"/>
    </xf>
    <xf numFmtId="0" fontId="10" fillId="2" borderId="0" xfId="0" applyFont="1" applyFill="1" applyAlignment="1">
      <alignment horizontal="center" vertical="center"/>
    </xf>
    <xf numFmtId="0" fontId="14" fillId="2" borderId="0" xfId="0" applyFont="1" applyFill="1" applyAlignment="1">
      <alignment horizontal="left"/>
    </xf>
    <xf numFmtId="0" fontId="10" fillId="2" borderId="0" xfId="0" applyFont="1" applyFill="1" applyAlignment="1">
      <alignment horizontal="left"/>
    </xf>
    <xf numFmtId="0" fontId="12" fillId="2" borderId="0" xfId="0" applyFont="1" applyFill="1" applyAlignment="1" applyProtection="1">
      <alignment vertical="center"/>
      <protection locked="0"/>
    </xf>
    <xf numFmtId="0" fontId="12" fillId="2" borderId="0" xfId="0" applyFont="1" applyFill="1" applyAlignment="1">
      <alignment vertical="center"/>
    </xf>
    <xf numFmtId="0" fontId="15" fillId="6" borderId="0" xfId="0" applyFont="1" applyFill="1" applyAlignment="1">
      <alignment horizontal="left"/>
    </xf>
    <xf numFmtId="0" fontId="16" fillId="2" borderId="0" xfId="0" applyFont="1" applyFill="1" applyAlignment="1">
      <alignment vertical="top"/>
    </xf>
    <xf numFmtId="0" fontId="17" fillId="6" borderId="0" xfId="0" applyFont="1" applyFill="1" applyAlignment="1">
      <alignment vertical="top" wrapText="1"/>
    </xf>
    <xf numFmtId="0" fontId="18" fillId="2" borderId="0" xfId="0" applyFont="1" applyFill="1" applyAlignment="1">
      <alignment vertical="top"/>
    </xf>
    <xf numFmtId="164" fontId="18" fillId="2" borderId="0" xfId="0" applyNumberFormat="1" applyFont="1" applyFill="1" applyAlignment="1">
      <alignment vertical="top"/>
    </xf>
    <xf numFmtId="0" fontId="18" fillId="2" borderId="0" xfId="0" applyFont="1" applyFill="1" applyAlignment="1">
      <alignment horizontal="left" vertical="top"/>
    </xf>
    <xf numFmtId="0" fontId="18" fillId="6" borderId="0" xfId="0" applyFont="1" applyFill="1" applyAlignment="1">
      <alignment vertical="top"/>
    </xf>
    <xf numFmtId="164" fontId="18" fillId="6" borderId="0" xfId="0" applyNumberFormat="1" applyFont="1" applyFill="1" applyAlignment="1">
      <alignment vertical="top"/>
    </xf>
    <xf numFmtId="0" fontId="19" fillId="5" borderId="15" xfId="0" applyFont="1" applyFill="1" applyBorder="1" applyAlignment="1">
      <alignment horizontal="left" vertical="top" wrapText="1"/>
    </xf>
    <xf numFmtId="0" fontId="19" fillId="5" borderId="16" xfId="0" applyFont="1" applyFill="1" applyBorder="1" applyAlignment="1">
      <alignment horizontal="left" vertical="top" wrapText="1"/>
    </xf>
    <xf numFmtId="0" fontId="19" fillId="5" borderId="17" xfId="0" applyFont="1" applyFill="1" applyBorder="1" applyAlignment="1">
      <alignment horizontal="left" vertical="top" wrapText="1"/>
    </xf>
    <xf numFmtId="0" fontId="10" fillId="7" borderId="7" xfId="0" applyFont="1" applyFill="1" applyBorder="1"/>
    <xf numFmtId="0" fontId="10" fillId="7" borderId="8" xfId="0" applyFont="1" applyFill="1" applyBorder="1"/>
    <xf numFmtId="0" fontId="10" fillId="7" borderId="18" xfId="0" applyFont="1" applyFill="1" applyBorder="1"/>
    <xf numFmtId="0" fontId="8" fillId="3" borderId="0" xfId="0" applyFont="1" applyFill="1" applyAlignment="1">
      <alignment horizontal="left" vertical="top"/>
    </xf>
    <xf numFmtId="0" fontId="3" fillId="2" borderId="0" xfId="0" applyFont="1" applyFill="1"/>
    <xf numFmtId="0" fontId="7" fillId="2" borderId="0" xfId="0" applyFont="1" applyFill="1" applyAlignment="1">
      <alignment horizontal="left"/>
    </xf>
    <xf numFmtId="0" fontId="51" fillId="2" borderId="11" xfId="0" applyFont="1" applyFill="1" applyBorder="1" applyAlignment="1">
      <alignment vertical="center" wrapText="1"/>
    </xf>
    <xf numFmtId="0" fontId="51" fillId="2" borderId="12" xfId="0" applyFont="1" applyFill="1" applyBorder="1" applyAlignment="1">
      <alignment vertical="center" wrapText="1"/>
    </xf>
    <xf numFmtId="0" fontId="51" fillId="2" borderId="13" xfId="0" applyFont="1" applyFill="1" applyBorder="1" applyAlignment="1">
      <alignment vertical="center" wrapText="1"/>
    </xf>
    <xf numFmtId="0" fontId="51" fillId="2" borderId="8" xfId="0" applyFont="1" applyFill="1" applyBorder="1" applyAlignment="1">
      <alignment vertical="center" wrapText="1"/>
    </xf>
    <xf numFmtId="0" fontId="51" fillId="2" borderId="9" xfId="0" applyFont="1" applyFill="1" applyBorder="1" applyAlignment="1">
      <alignment vertical="center" wrapText="1"/>
    </xf>
    <xf numFmtId="0" fontId="0" fillId="2" borderId="0" xfId="0" applyFill="1" applyAlignment="1">
      <alignment horizontal="left" indent="1"/>
    </xf>
    <xf numFmtId="0" fontId="3" fillId="3" borderId="0" xfId="0" applyFont="1" applyFill="1" applyAlignment="1">
      <alignment horizontal="left" indent="1"/>
    </xf>
    <xf numFmtId="0" fontId="0" fillId="3" borderId="0" xfId="0" applyFill="1" applyAlignment="1">
      <alignment horizontal="left" indent="1"/>
    </xf>
    <xf numFmtId="0" fontId="8" fillId="2" borderId="0" xfId="0" applyFont="1" applyFill="1" applyAlignment="1">
      <alignment horizontal="left"/>
    </xf>
    <xf numFmtId="0" fontId="8" fillId="2" borderId="0" xfId="0" applyFont="1" applyFill="1"/>
    <xf numFmtId="0" fontId="51" fillId="4" borderId="4" xfId="0" applyFont="1" applyFill="1" applyBorder="1" applyAlignment="1">
      <alignment vertical="center" wrapText="1"/>
    </xf>
    <xf numFmtId="0" fontId="51" fillId="4" borderId="5" xfId="0" applyFont="1" applyFill="1" applyBorder="1" applyAlignment="1">
      <alignment vertical="center" wrapText="1"/>
    </xf>
    <xf numFmtId="0" fontId="51" fillId="4" borderId="8" xfId="0" applyFont="1" applyFill="1" applyBorder="1" applyAlignment="1">
      <alignment vertical="center" wrapText="1"/>
    </xf>
    <xf numFmtId="0" fontId="51" fillId="4" borderId="9" xfId="0" applyFont="1" applyFill="1" applyBorder="1" applyAlignment="1">
      <alignment vertical="center" wrapText="1"/>
    </xf>
    <xf numFmtId="0" fontId="0" fillId="2" borderId="0" xfId="0" applyFill="1"/>
    <xf numFmtId="0" fontId="8" fillId="3" borderId="0" xfId="0" applyFont="1" applyFill="1"/>
    <xf numFmtId="0" fontId="0" fillId="3" borderId="0" xfId="0" applyFill="1"/>
    <xf numFmtId="0" fontId="19" fillId="2" borderId="0" xfId="0" applyFont="1" applyFill="1" applyAlignment="1">
      <alignment horizontal="left" vertical="top" wrapText="1"/>
    </xf>
    <xf numFmtId="0" fontId="48" fillId="2" borderId="0" xfId="0" applyFont="1" applyFill="1" applyAlignment="1">
      <alignment horizontal="left" vertical="top" wrapText="1"/>
    </xf>
    <xf numFmtId="0" fontId="8" fillId="3" borderId="0" xfId="0" applyFont="1" applyFill="1" applyAlignment="1">
      <alignment horizontal="left" vertical="top" wrapText="1"/>
    </xf>
    <xf numFmtId="0" fontId="8" fillId="2" borderId="0" xfId="0" applyFont="1" applyFill="1" applyAlignment="1">
      <alignment horizontal="left" vertical="top" wrapText="1"/>
    </xf>
    <xf numFmtId="0" fontId="21" fillId="3" borderId="0" xfId="0" applyFont="1" applyFill="1" applyAlignment="1">
      <alignment horizontal="left"/>
    </xf>
    <xf numFmtId="0" fontId="6" fillId="2" borderId="6" xfId="0" applyFont="1" applyFill="1" applyBorder="1" applyAlignment="1">
      <alignment horizontal="right" vertical="center" wrapText="1"/>
    </xf>
    <xf numFmtId="0" fontId="43" fillId="2" borderId="0" xfId="0" applyFont="1" applyFill="1"/>
    <xf numFmtId="0" fontId="14" fillId="3" borderId="0" xfId="0" applyFont="1" applyFill="1"/>
    <xf numFmtId="0" fontId="14" fillId="3" borderId="0" xfId="0" applyFont="1" applyFill="1" applyAlignment="1">
      <alignment horizontal="left"/>
    </xf>
    <xf numFmtId="0" fontId="48" fillId="2" borderId="0" xfId="0" applyFont="1" applyFill="1"/>
    <xf numFmtId="0" fontId="9" fillId="3" borderId="0" xfId="0" applyFont="1" applyFill="1"/>
    <xf numFmtId="0" fontId="9" fillId="3" borderId="0" xfId="0" applyFont="1" applyFill="1" applyAlignment="1">
      <alignment horizontal="left"/>
    </xf>
    <xf numFmtId="0" fontId="48" fillId="3" borderId="0" xfId="0" applyFont="1" applyFill="1" applyAlignment="1">
      <alignment horizontal="left"/>
    </xf>
    <xf numFmtId="0" fontId="43" fillId="3" borderId="0" xfId="0" applyFont="1" applyFill="1" applyAlignment="1">
      <alignment horizontal="left"/>
    </xf>
    <xf numFmtId="0" fontId="42" fillId="2" borderId="0" xfId="0" applyFont="1" applyFill="1" applyAlignment="1" applyProtection="1">
      <alignment horizontal="left" vertical="center" wrapText="1" indent="1"/>
      <protection locked="0"/>
    </xf>
    <xf numFmtId="0" fontId="42" fillId="2" borderId="0" xfId="0" applyFont="1" applyFill="1" applyAlignment="1">
      <alignment horizontal="left" vertical="center" wrapText="1" indent="1"/>
    </xf>
    <xf numFmtId="0" fontId="15" fillId="2" borderId="0" xfId="0" applyFont="1" applyFill="1" applyAlignment="1">
      <alignment horizontal="left"/>
    </xf>
    <xf numFmtId="0" fontId="17" fillId="2" borderId="0" xfId="0" applyFont="1" applyFill="1" applyAlignment="1">
      <alignment vertical="top" wrapText="1"/>
    </xf>
    <xf numFmtId="0" fontId="10" fillId="8" borderId="7" xfId="0" applyFont="1" applyFill="1" applyBorder="1"/>
    <xf numFmtId="0" fontId="10" fillId="8" borderId="8" xfId="0" applyFont="1" applyFill="1" applyBorder="1"/>
    <xf numFmtId="0" fontId="10" fillId="8" borderId="18" xfId="0" applyFont="1" applyFill="1" applyBorder="1"/>
    <xf numFmtId="0" fontId="0" fillId="65" borderId="19" xfId="0" applyFill="1" applyBorder="1" applyAlignment="1">
      <alignment horizontal="center" vertical="center"/>
    </xf>
    <xf numFmtId="0" fontId="0" fillId="65" borderId="19" xfId="0" applyFill="1" applyBorder="1" applyAlignment="1">
      <alignment horizontal="center" vertical="center" wrapText="1"/>
    </xf>
    <xf numFmtId="0" fontId="80" fillId="65" borderId="19" xfId="0" applyFont="1" applyFill="1" applyBorder="1" applyAlignment="1">
      <alignment horizontal="center" vertical="center" wrapText="1"/>
    </xf>
    <xf numFmtId="0" fontId="57" fillId="0" borderId="0" xfId="0" applyFont="1"/>
    <xf numFmtId="0" fontId="86" fillId="0" borderId="0" xfId="0" applyFont="1" applyAlignment="1">
      <alignment horizontal="left" vertical="top" wrapText="1"/>
    </xf>
    <xf numFmtId="0" fontId="60" fillId="0" borderId="0" xfId="0" applyFont="1" applyAlignment="1">
      <alignment horizontal="left" vertical="top" wrapText="1"/>
    </xf>
    <xf numFmtId="0" fontId="86" fillId="0" borderId="0" xfId="0" applyFont="1" applyAlignment="1">
      <alignment horizontal="left" vertical="center" wrapText="1"/>
    </xf>
    <xf numFmtId="0" fontId="18" fillId="8" borderId="8" xfId="0" applyFont="1" applyFill="1" applyBorder="1" applyAlignment="1">
      <alignment vertical="top" wrapText="1"/>
    </xf>
    <xf numFmtId="0" fontId="79" fillId="0" borderId="19" xfId="0" applyFont="1" applyBorder="1" applyAlignment="1">
      <alignment horizontal="center" vertical="center" wrapText="1"/>
    </xf>
    <xf numFmtId="0" fontId="68" fillId="0" borderId="19" xfId="0" applyFont="1" applyBorder="1" applyAlignment="1">
      <alignment horizontal="center" vertical="center" wrapText="1"/>
    </xf>
    <xf numFmtId="0" fontId="0" fillId="0" borderId="19" xfId="0" applyBorder="1" applyAlignment="1" applyProtection="1">
      <alignment vertical="center" wrapText="1"/>
      <protection locked="0"/>
    </xf>
    <xf numFmtId="0" fontId="79" fillId="2" borderId="19" xfId="0" applyFont="1" applyFill="1" applyBorder="1" applyAlignment="1">
      <alignment horizontal="center" vertical="center" wrapText="1"/>
    </xf>
    <xf numFmtId="0" fontId="68" fillId="2" borderId="19" xfId="0" applyFont="1" applyFill="1" applyBorder="1" applyAlignment="1">
      <alignment horizontal="center" vertical="center" wrapText="1"/>
    </xf>
    <xf numFmtId="0" fontId="80" fillId="0" borderId="19" xfId="0" applyFont="1" applyBorder="1" applyAlignment="1" applyProtection="1">
      <alignment vertical="center" wrapText="1"/>
      <protection locked="0"/>
    </xf>
    <xf numFmtId="0" fontId="80" fillId="0" borderId="19" xfId="0" applyFont="1" applyBorder="1" applyAlignment="1">
      <alignment vertical="center"/>
    </xf>
    <xf numFmtId="165" fontId="68" fillId="9" borderId="19" xfId="0" applyNumberFormat="1" applyFont="1" applyFill="1" applyBorder="1" applyAlignment="1" applyProtection="1">
      <alignment horizontal="center" vertical="center" wrapText="1"/>
      <protection locked="0"/>
    </xf>
    <xf numFmtId="165" fontId="0" fillId="0" borderId="19" xfId="0" applyNumberFormat="1" applyBorder="1" applyAlignment="1" applyProtection="1">
      <alignment vertical="center" wrapText="1"/>
      <protection locked="0"/>
    </xf>
    <xf numFmtId="165" fontId="0" fillId="0" borderId="19" xfId="0" applyNumberFormat="1" applyBorder="1" applyAlignment="1" applyProtection="1">
      <alignment vertical="center"/>
      <protection locked="0"/>
    </xf>
    <xf numFmtId="0" fontId="80" fillId="0" borderId="19" xfId="0" applyFont="1" applyBorder="1" applyAlignment="1">
      <alignment horizontal="center" vertical="center" wrapText="1"/>
    </xf>
    <xf numFmtId="0" fontId="82" fillId="0" borderId="19" xfId="0" applyFont="1" applyBorder="1" applyAlignment="1">
      <alignment horizontal="center" vertical="center" wrapText="1"/>
    </xf>
    <xf numFmtId="1" fontId="80" fillId="65" borderId="19" xfId="0" applyNumberFormat="1" applyFont="1" applyFill="1" applyBorder="1" applyAlignment="1" applyProtection="1">
      <alignment vertical="center" wrapText="1"/>
      <protection hidden="1"/>
    </xf>
    <xf numFmtId="0" fontId="1" fillId="2" borderId="0" xfId="0" applyFont="1" applyFill="1" applyAlignment="1">
      <alignment vertical="center" wrapText="1"/>
    </xf>
    <xf numFmtId="0" fontId="50" fillId="4" borderId="4" xfId="0" applyFont="1" applyFill="1" applyBorder="1" applyAlignment="1">
      <alignment vertical="center"/>
    </xf>
    <xf numFmtId="0" fontId="50" fillId="4" borderId="5" xfId="0" applyFont="1" applyFill="1" applyBorder="1" applyAlignment="1">
      <alignment vertical="center"/>
    </xf>
    <xf numFmtId="0" fontId="50" fillId="4" borderId="8" xfId="0" applyFont="1" applyFill="1" applyBorder="1" applyAlignment="1">
      <alignment vertical="center"/>
    </xf>
    <xf numFmtId="0" fontId="50" fillId="4" borderId="9" xfId="0" applyFont="1" applyFill="1" applyBorder="1" applyAlignment="1">
      <alignment vertical="center"/>
    </xf>
    <xf numFmtId="0" fontId="50" fillId="2" borderId="7" xfId="0" applyFont="1" applyFill="1" applyBorder="1" applyAlignment="1">
      <alignment vertical="center"/>
    </xf>
    <xf numFmtId="0" fontId="50" fillId="2" borderId="8" xfId="0" applyFont="1" applyFill="1" applyBorder="1" applyAlignment="1">
      <alignment vertical="center"/>
    </xf>
    <xf numFmtId="0" fontId="50" fillId="2" borderId="9" xfId="0" applyFont="1" applyFill="1" applyBorder="1" applyAlignment="1">
      <alignment vertical="center"/>
    </xf>
    <xf numFmtId="0" fontId="50" fillId="5" borderId="8" xfId="0" applyFont="1" applyFill="1" applyBorder="1" applyAlignment="1">
      <alignment vertical="center"/>
    </xf>
    <xf numFmtId="0" fontId="50" fillId="5" borderId="9" xfId="0" applyFont="1" applyFill="1" applyBorder="1" applyAlignment="1">
      <alignment vertical="center"/>
    </xf>
    <xf numFmtId="0" fontId="50" fillId="2" borderId="11" xfId="0" applyFont="1" applyFill="1" applyBorder="1" applyAlignment="1">
      <alignment vertical="center"/>
    </xf>
    <xf numFmtId="0" fontId="50" fillId="2" borderId="12" xfId="0" applyFont="1" applyFill="1" applyBorder="1" applyAlignment="1">
      <alignment vertical="center"/>
    </xf>
    <xf numFmtId="0" fontId="50" fillId="2" borderId="13" xfId="0" applyFont="1" applyFill="1" applyBorder="1" applyAlignment="1">
      <alignment vertical="center"/>
    </xf>
    <xf numFmtId="0" fontId="17" fillId="2" borderId="0" xfId="0" applyFont="1" applyFill="1" applyAlignment="1">
      <alignment horizontal="left" vertical="top" wrapText="1"/>
    </xf>
    <xf numFmtId="0" fontId="0" fillId="2" borderId="0" xfId="0" applyFill="1" applyAlignment="1">
      <alignment horizontal="left" vertical="center"/>
    </xf>
    <xf numFmtId="0" fontId="43" fillId="5" borderId="15" xfId="0" applyFont="1" applyFill="1" applyBorder="1" applyAlignment="1">
      <alignment horizontal="left" vertical="top" wrapText="1"/>
    </xf>
    <xf numFmtId="0" fontId="43" fillId="5" borderId="16" xfId="0" applyFont="1" applyFill="1" applyBorder="1" applyAlignment="1">
      <alignment horizontal="left" vertical="top" wrapText="1"/>
    </xf>
    <xf numFmtId="0" fontId="43" fillId="5" borderId="17" xfId="0" applyFont="1" applyFill="1" applyBorder="1" applyAlignment="1">
      <alignment horizontal="left" vertical="top" wrapText="1"/>
    </xf>
    <xf numFmtId="0" fontId="8" fillId="3" borderId="0" xfId="0" applyFont="1" applyFill="1" applyAlignment="1">
      <alignment horizontal="left" vertical="center"/>
    </xf>
    <xf numFmtId="0" fontId="0" fillId="3" borderId="0" xfId="0" applyFill="1" applyAlignment="1">
      <alignment horizontal="left" vertical="center"/>
    </xf>
    <xf numFmtId="0" fontId="18" fillId="8" borderId="35" xfId="0" applyFont="1" applyFill="1" applyBorder="1" applyAlignment="1">
      <alignment vertical="top" wrapText="1"/>
    </xf>
    <xf numFmtId="0" fontId="18" fillId="8" borderId="14" xfId="0" applyFont="1" applyFill="1" applyBorder="1" applyAlignment="1">
      <alignment vertical="top" wrapText="1"/>
    </xf>
    <xf numFmtId="0" fontId="18" fillId="8" borderId="36" xfId="0" applyFont="1" applyFill="1" applyBorder="1" applyAlignment="1">
      <alignment vertical="top" wrapText="1"/>
    </xf>
    <xf numFmtId="0" fontId="12" fillId="2" borderId="19" xfId="0" applyFont="1" applyFill="1" applyBorder="1" applyAlignment="1">
      <alignment horizontal="left" vertical="top" wrapText="1" indent="1"/>
    </xf>
    <xf numFmtId="0" fontId="18" fillId="8" borderId="7" xfId="0" applyFont="1" applyFill="1" applyBorder="1" applyAlignment="1">
      <alignment vertical="top" wrapText="1"/>
    </xf>
    <xf numFmtId="0" fontId="18" fillId="8" borderId="18" xfId="0" applyFont="1" applyFill="1" applyBorder="1" applyAlignment="1">
      <alignment vertical="top" wrapText="1"/>
    </xf>
    <xf numFmtId="0" fontId="18" fillId="8" borderId="7" xfId="0" applyFont="1" applyFill="1" applyBorder="1"/>
    <xf numFmtId="0" fontId="18" fillId="8" borderId="8" xfId="0" applyFont="1" applyFill="1" applyBorder="1"/>
    <xf numFmtId="0" fontId="18" fillId="8" borderId="18" xfId="0" applyFont="1" applyFill="1" applyBorder="1"/>
    <xf numFmtId="0" fontId="8" fillId="0" borderId="0" xfId="0" applyFont="1" applyAlignment="1">
      <alignment horizontal="left" vertical="top" wrapText="1"/>
    </xf>
    <xf numFmtId="0" fontId="6" fillId="3" borderId="0" xfId="0" applyFont="1" applyFill="1" applyAlignment="1">
      <alignment horizontal="center" vertical="center"/>
    </xf>
    <xf numFmtId="0" fontId="6" fillId="3" borderId="0" xfId="0" applyFont="1" applyFill="1" applyAlignment="1">
      <alignment horizontal="left"/>
    </xf>
    <xf numFmtId="0" fontId="10" fillId="3" borderId="0" xfId="0" applyFont="1" applyFill="1" applyAlignment="1">
      <alignment horizontal="center" vertical="center"/>
    </xf>
    <xf numFmtId="0" fontId="10" fillId="3" borderId="0" xfId="0" applyFont="1" applyFill="1" applyAlignment="1">
      <alignment horizontal="left"/>
    </xf>
    <xf numFmtId="1" fontId="68" fillId="20" borderId="19" xfId="0" applyNumberFormat="1" applyFont="1" applyFill="1" applyBorder="1" applyAlignment="1" applyProtection="1">
      <alignment horizontal="center" vertical="center" wrapText="1"/>
      <protection hidden="1"/>
    </xf>
    <xf numFmtId="1" fontId="80" fillId="2" borderId="19" xfId="0" applyNumberFormat="1" applyFont="1" applyFill="1" applyBorder="1" applyAlignment="1" applyProtection="1">
      <alignment vertical="center" wrapText="1"/>
      <protection hidden="1"/>
    </xf>
    <xf numFmtId="1" fontId="76" fillId="2" borderId="19" xfId="0" applyNumberFormat="1" applyFont="1" applyFill="1" applyBorder="1" applyAlignment="1" applyProtection="1">
      <alignment vertical="center"/>
      <protection hidden="1"/>
    </xf>
    <xf numFmtId="0" fontId="0" fillId="0" borderId="0" xfId="0" applyAlignment="1">
      <alignment horizontal="left" vertical="top" wrapText="1"/>
    </xf>
    <xf numFmtId="0" fontId="10" fillId="7" borderId="7" xfId="0" applyFont="1" applyFill="1" applyBorder="1" applyAlignment="1">
      <alignment vertical="top" wrapText="1"/>
    </xf>
    <xf numFmtId="0" fontId="76" fillId="0" borderId="0" xfId="0" applyFont="1" applyAlignment="1">
      <alignment horizontal="left" vertical="top" wrapText="1"/>
    </xf>
    <xf numFmtId="0" fontId="0" fillId="3" borderId="0" xfId="0" applyFill="1" applyAlignment="1">
      <alignment horizontal="left" vertical="top" wrapText="1"/>
    </xf>
    <xf numFmtId="0" fontId="52" fillId="2" borderId="0" xfId="0" applyFont="1" applyFill="1" applyAlignment="1">
      <alignment horizontal="left" vertical="top" wrapText="1"/>
    </xf>
    <xf numFmtId="0" fontId="23" fillId="2" borderId="0" xfId="0" applyFont="1" applyFill="1" applyAlignment="1">
      <alignment horizontal="left" vertical="top" wrapText="1"/>
    </xf>
    <xf numFmtId="0" fontId="23" fillId="3" borderId="0" xfId="0" applyFont="1" applyFill="1" applyAlignment="1">
      <alignment horizontal="left" vertical="top" wrapText="1"/>
    </xf>
    <xf numFmtId="0" fontId="24" fillId="2" borderId="38" xfId="0" applyFont="1" applyFill="1" applyBorder="1" applyAlignment="1">
      <alignment vertical="top" wrapText="1"/>
    </xf>
    <xf numFmtId="0" fontId="2" fillId="6" borderId="37" xfId="0" applyFont="1" applyFill="1" applyBorder="1" applyAlignment="1">
      <alignment vertical="top" wrapText="1"/>
    </xf>
    <xf numFmtId="0" fontId="2" fillId="6" borderId="37" xfId="0" applyFont="1" applyFill="1" applyBorder="1" applyAlignment="1">
      <alignment horizontal="right" vertical="top" wrapText="1"/>
    </xf>
    <xf numFmtId="0" fontId="24" fillId="2" borderId="40" xfId="0" applyFont="1" applyFill="1" applyBorder="1" applyAlignment="1">
      <alignment vertical="top" wrapText="1"/>
    </xf>
    <xf numFmtId="0" fontId="2" fillId="6" borderId="0" xfId="0" applyFont="1" applyFill="1" applyAlignment="1">
      <alignment vertical="top" wrapText="1"/>
    </xf>
    <xf numFmtId="0" fontId="2" fillId="6" borderId="0" xfId="0" applyFont="1" applyFill="1" applyAlignment="1">
      <alignment horizontal="right" vertical="top" wrapText="1"/>
    </xf>
    <xf numFmtId="0" fontId="49" fillId="4" borderId="0" xfId="0" applyFont="1" applyFill="1" applyAlignment="1" applyProtection="1">
      <alignment horizontal="left" vertical="top" wrapText="1"/>
      <protection locked="0"/>
    </xf>
    <xf numFmtId="0" fontId="49" fillId="4" borderId="41" xfId="0" applyFont="1" applyFill="1" applyBorder="1" applyAlignment="1" applyProtection="1">
      <alignment horizontal="left" vertical="top" wrapText="1"/>
      <protection locked="0"/>
    </xf>
    <xf numFmtId="0" fontId="14" fillId="2" borderId="40" xfId="0" applyFont="1" applyFill="1" applyBorder="1" applyAlignment="1">
      <alignment vertical="top" wrapText="1"/>
    </xf>
    <xf numFmtId="0" fontId="25" fillId="2" borderId="0" xfId="0" applyFont="1" applyFill="1" applyAlignment="1">
      <alignment vertical="top" wrapText="1"/>
    </xf>
    <xf numFmtId="0" fontId="26" fillId="6" borderId="0" xfId="0" applyFont="1" applyFill="1" applyAlignment="1">
      <alignment horizontal="left" vertical="top" wrapText="1"/>
    </xf>
    <xf numFmtId="0" fontId="26" fillId="2" borderId="41" xfId="0" applyFont="1" applyFill="1" applyBorder="1" applyAlignment="1">
      <alignment horizontal="left" vertical="top" wrapText="1"/>
    </xf>
    <xf numFmtId="0" fontId="27" fillId="2" borderId="0" xfId="0" applyFont="1" applyFill="1" applyAlignment="1">
      <alignment horizontal="left" vertical="top"/>
    </xf>
    <xf numFmtId="0" fontId="27" fillId="6" borderId="0" xfId="0" applyFont="1" applyFill="1" applyAlignment="1">
      <alignment vertical="top" wrapText="1"/>
    </xf>
    <xf numFmtId="0" fontId="14" fillId="2" borderId="35" xfId="0" applyFont="1" applyFill="1" applyBorder="1" applyAlignment="1">
      <alignment vertical="top" wrapText="1"/>
    </xf>
    <xf numFmtId="0" fontId="2" fillId="6" borderId="14" xfId="0" applyFont="1" applyFill="1" applyBorder="1" applyAlignment="1">
      <alignment horizontal="right" vertical="top" wrapText="1"/>
    </xf>
    <xf numFmtId="0" fontId="27" fillId="6" borderId="14" xfId="0" applyFont="1" applyFill="1" applyBorder="1" applyAlignment="1">
      <alignment vertical="top" wrapText="1"/>
    </xf>
    <xf numFmtId="0" fontId="26" fillId="6" borderId="14" xfId="0" applyFont="1" applyFill="1" applyBorder="1" applyAlignment="1">
      <alignment horizontal="left" vertical="top" wrapText="1"/>
    </xf>
    <xf numFmtId="0" fontId="26" fillId="2" borderId="36" xfId="0" applyFont="1" applyFill="1" applyBorder="1" applyAlignment="1">
      <alignment horizontal="left" vertical="top" wrapText="1"/>
    </xf>
    <xf numFmtId="0" fontId="52" fillId="2" borderId="0" xfId="0" applyFont="1" applyFill="1" applyAlignment="1">
      <alignment horizontal="left" vertical="center" wrapText="1"/>
    </xf>
    <xf numFmtId="0" fontId="14" fillId="2" borderId="0" xfId="0" applyFont="1" applyFill="1" applyAlignment="1">
      <alignment vertical="top" wrapText="1"/>
    </xf>
    <xf numFmtId="0" fontId="2" fillId="6" borderId="0" xfId="0" applyFont="1" applyFill="1" applyAlignment="1">
      <alignment horizontal="left" vertical="top" wrapText="1"/>
    </xf>
    <xf numFmtId="0" fontId="26" fillId="2" borderId="0" xfId="0" applyFont="1" applyFill="1" applyAlignment="1">
      <alignment horizontal="left" vertical="top" wrapText="1"/>
    </xf>
    <xf numFmtId="0" fontId="18" fillId="2" borderId="0" xfId="0" applyFont="1" applyFill="1" applyAlignment="1">
      <alignment horizontal="left"/>
    </xf>
    <xf numFmtId="0" fontId="28" fillId="6" borderId="0" xfId="0" applyFont="1" applyFill="1" applyAlignment="1">
      <alignment horizontal="right" vertical="top" wrapText="1"/>
    </xf>
    <xf numFmtId="0" fontId="30" fillId="6" borderId="0" xfId="0" applyFont="1" applyFill="1" applyAlignment="1">
      <alignment horizontal="left" vertical="top" wrapText="1"/>
    </xf>
    <xf numFmtId="0" fontId="30" fillId="2" borderId="0" xfId="0" applyFont="1" applyFill="1" applyAlignment="1">
      <alignment horizontal="left" vertical="top" wrapText="1"/>
    </xf>
    <xf numFmtId="0" fontId="16" fillId="3" borderId="20" xfId="0" applyFont="1" applyFill="1" applyBorder="1" applyAlignment="1">
      <alignment horizontal="center" vertical="top" wrapText="1"/>
    </xf>
    <xf numFmtId="0" fontId="16" fillId="3" borderId="21" xfId="0" applyFont="1" applyFill="1" applyBorder="1" applyAlignment="1">
      <alignment horizontal="center" vertical="top"/>
    </xf>
    <xf numFmtId="0" fontId="16" fillId="3" borderId="22" xfId="0" applyFont="1" applyFill="1" applyBorder="1" applyAlignment="1">
      <alignment vertical="top" wrapText="1"/>
    </xf>
    <xf numFmtId="0" fontId="16" fillId="3" borderId="21" xfId="0" applyFont="1" applyFill="1" applyBorder="1" applyAlignment="1">
      <alignment horizontal="center" vertical="top" wrapText="1"/>
    </xf>
    <xf numFmtId="0" fontId="16" fillId="3" borderId="23" xfId="0" applyFont="1" applyFill="1" applyBorder="1" applyAlignment="1">
      <alignment vertical="top"/>
    </xf>
    <xf numFmtId="0" fontId="16" fillId="3" borderId="24" xfId="0" applyFont="1" applyFill="1" applyBorder="1" applyAlignment="1">
      <alignment vertical="top" wrapText="1"/>
    </xf>
    <xf numFmtId="0" fontId="16" fillId="3" borderId="28" xfId="0" applyFont="1" applyFill="1" applyBorder="1" applyAlignment="1">
      <alignment vertical="top" wrapText="1"/>
    </xf>
    <xf numFmtId="0" fontId="32" fillId="2" borderId="25" xfId="0" applyFont="1" applyFill="1" applyBorder="1" applyAlignment="1">
      <alignment horizontal="center" vertical="center" wrapText="1"/>
    </xf>
    <xf numFmtId="0" fontId="32" fillId="6" borderId="26" xfId="0" applyFont="1" applyFill="1" applyBorder="1" applyAlignment="1">
      <alignment horizontal="center" vertical="center" wrapText="1"/>
    </xf>
    <xf numFmtId="0" fontId="32" fillId="6" borderId="25" xfId="0" applyFont="1" applyFill="1" applyBorder="1" applyAlignment="1">
      <alignment horizontal="center" vertical="center" wrapText="1"/>
    </xf>
    <xf numFmtId="0" fontId="34" fillId="2" borderId="20" xfId="0" quotePrefix="1" applyFont="1" applyFill="1" applyBorder="1" applyAlignment="1">
      <alignment horizontal="center" vertical="center"/>
    </xf>
    <xf numFmtId="0" fontId="34" fillId="2" borderId="24" xfId="0" quotePrefix="1" applyFont="1" applyFill="1" applyBorder="1" applyAlignment="1">
      <alignment horizontal="center" vertical="center"/>
    </xf>
    <xf numFmtId="0" fontId="34" fillId="2" borderId="24" xfId="0" applyFont="1" applyFill="1" applyBorder="1" applyAlignment="1">
      <alignment horizontal="center" vertical="center"/>
    </xf>
    <xf numFmtId="0" fontId="34" fillId="2" borderId="28" xfId="0" applyFont="1" applyFill="1" applyBorder="1" applyAlignment="1">
      <alignment horizontal="center" vertical="center"/>
    </xf>
    <xf numFmtId="0" fontId="23" fillId="2" borderId="0" xfId="0" applyFont="1" applyFill="1" applyAlignment="1">
      <alignment horizontal="left" vertical="center" wrapText="1"/>
    </xf>
    <xf numFmtId="0" fontId="23" fillId="3" borderId="0" xfId="0" applyFont="1" applyFill="1" applyAlignment="1">
      <alignment horizontal="left" vertical="center" wrapText="1"/>
    </xf>
    <xf numFmtId="0" fontId="32" fillId="6" borderId="20" xfId="0" applyFont="1" applyFill="1" applyBorder="1" applyAlignment="1">
      <alignment horizontal="center" vertical="center" wrapText="1"/>
    </xf>
    <xf numFmtId="0" fontId="34" fillId="2" borderId="20" xfId="0" applyFont="1" applyFill="1" applyBorder="1" applyAlignment="1">
      <alignment horizontal="center" vertical="center"/>
    </xf>
    <xf numFmtId="0" fontId="34" fillId="2" borderId="26" xfId="0" applyFont="1" applyFill="1" applyBorder="1" applyAlignment="1">
      <alignment horizontal="center" vertical="center"/>
    </xf>
    <xf numFmtId="0" fontId="34" fillId="2" borderId="29" xfId="0" applyFont="1" applyFill="1" applyBorder="1" applyAlignment="1">
      <alignment horizontal="center" vertical="center"/>
    </xf>
    <xf numFmtId="0" fontId="23" fillId="2" borderId="42" xfId="0" applyFont="1" applyFill="1" applyBorder="1" applyAlignment="1">
      <alignment horizontal="left" vertical="center" wrapText="1"/>
    </xf>
    <xf numFmtId="0" fontId="34" fillId="2" borderId="32" xfId="0" applyFont="1" applyFill="1" applyBorder="1" applyAlignment="1">
      <alignment horizontal="center" vertical="center"/>
    </xf>
    <xf numFmtId="0" fontId="34" fillId="2" borderId="33" xfId="0" applyFont="1" applyFill="1" applyBorder="1" applyAlignment="1">
      <alignment horizontal="center" vertical="center"/>
    </xf>
    <xf numFmtId="0" fontId="34" fillId="2" borderId="30" xfId="0" applyFont="1" applyFill="1" applyBorder="1" applyAlignment="1">
      <alignment horizontal="center" vertical="center"/>
    </xf>
    <xf numFmtId="0" fontId="34" fillId="2" borderId="34" xfId="0" applyFont="1" applyFill="1" applyBorder="1" applyAlignment="1">
      <alignment horizontal="center" vertical="center"/>
    </xf>
    <xf numFmtId="0" fontId="35" fillId="2" borderId="24" xfId="0" applyFont="1" applyFill="1" applyBorder="1" applyAlignment="1">
      <alignment horizontal="center" vertical="center"/>
    </xf>
    <xf numFmtId="0" fontId="53" fillId="2" borderId="0" xfId="0" applyFont="1" applyFill="1" applyAlignment="1">
      <alignment horizontal="left" vertical="center" wrapText="1"/>
    </xf>
    <xf numFmtId="0" fontId="36" fillId="2" borderId="0" xfId="0" applyFont="1" applyFill="1" applyAlignment="1">
      <alignment vertical="top"/>
    </xf>
    <xf numFmtId="0" fontId="37" fillId="6" borderId="0" xfId="0" applyFont="1" applyFill="1" applyAlignment="1">
      <alignment horizontal="center" vertical="center" wrapText="1"/>
    </xf>
    <xf numFmtId="0" fontId="37" fillId="6" borderId="0" xfId="0" applyFont="1" applyFill="1" applyAlignment="1">
      <alignment horizontal="left" vertical="center" wrapText="1"/>
    </xf>
    <xf numFmtId="0" fontId="39" fillId="2" borderId="0" xfId="0" applyFont="1" applyFill="1" applyAlignment="1">
      <alignment horizontal="center" vertical="center"/>
    </xf>
    <xf numFmtId="0" fontId="26" fillId="2" borderId="0" xfId="0" applyFont="1" applyFill="1" applyAlignment="1">
      <alignment horizontal="left" vertical="center" wrapText="1"/>
    </xf>
    <xf numFmtId="0" fontId="53" fillId="2" borderId="0" xfId="0" applyFont="1" applyFill="1" applyAlignment="1">
      <alignment horizontal="left" vertical="top" wrapText="1"/>
    </xf>
    <xf numFmtId="0" fontId="26" fillId="3" borderId="0" xfId="0" applyFont="1" applyFill="1" applyAlignment="1">
      <alignment horizontal="left" vertical="center" wrapText="1"/>
    </xf>
    <xf numFmtId="0" fontId="36" fillId="2" borderId="0" xfId="0" applyFont="1" applyFill="1" applyAlignment="1">
      <alignment horizontal="left"/>
    </xf>
    <xf numFmtId="0" fontId="40" fillId="2" borderId="0" xfId="0" applyFont="1" applyFill="1" applyAlignment="1">
      <alignment horizontal="left" vertical="top" wrapText="1"/>
    </xf>
    <xf numFmtId="0" fontId="26" fillId="3" borderId="0" xfId="0" applyFont="1" applyFill="1" applyAlignment="1">
      <alignment horizontal="left" vertical="top" wrapText="1"/>
    </xf>
    <xf numFmtId="0" fontId="36" fillId="2" borderId="0" xfId="0" applyFont="1" applyFill="1" applyAlignment="1">
      <alignment horizontal="left" vertical="top" wrapText="1"/>
    </xf>
    <xf numFmtId="0" fontId="3" fillId="2" borderId="0" xfId="0" applyFont="1" applyFill="1" applyAlignment="1">
      <alignment horizontal="left" vertical="top" wrapText="1"/>
    </xf>
    <xf numFmtId="0" fontId="3" fillId="3" borderId="0" xfId="0" applyFont="1" applyFill="1" applyAlignment="1">
      <alignment horizontal="left" vertical="top" wrapText="1"/>
    </xf>
    <xf numFmtId="0" fontId="7" fillId="2" borderId="0" xfId="0" applyFont="1" applyFill="1"/>
    <xf numFmtId="0" fontId="7" fillId="2" borderId="0" xfId="0" applyFont="1" applyFill="1" applyAlignment="1">
      <alignment horizontal="left" vertical="center"/>
    </xf>
    <xf numFmtId="0" fontId="7" fillId="2" borderId="0" xfId="0" applyFont="1" applyFill="1" applyAlignment="1">
      <alignment horizontal="left" wrapText="1"/>
    </xf>
    <xf numFmtId="0" fontId="9" fillId="0" borderId="19" xfId="0" applyFont="1" applyBorder="1" applyAlignment="1">
      <alignment horizontal="left" vertical="top" wrapText="1" indent="1"/>
    </xf>
    <xf numFmtId="0" fontId="86" fillId="0" borderId="0" xfId="0" applyFont="1" applyAlignment="1">
      <alignment vertical="top" wrapText="1"/>
    </xf>
    <xf numFmtId="0" fontId="60" fillId="0" borderId="0" xfId="0" applyFont="1" applyAlignment="1">
      <alignment vertical="top" wrapText="1"/>
    </xf>
    <xf numFmtId="0" fontId="86" fillId="0" borderId="0" xfId="0" applyFont="1" applyAlignment="1">
      <alignment vertical="center" wrapText="1"/>
    </xf>
    <xf numFmtId="0" fontId="0" fillId="0" borderId="53" xfId="0" applyBorder="1"/>
    <xf numFmtId="0" fontId="80" fillId="0" borderId="0" xfId="0" applyFont="1" applyAlignment="1">
      <alignment horizontal="left" vertical="top" wrapText="1"/>
    </xf>
    <xf numFmtId="0" fontId="8" fillId="0" borderId="0" xfId="0" applyFont="1" applyAlignment="1">
      <alignment horizontal="left"/>
    </xf>
    <xf numFmtId="0" fontId="3" fillId="67" borderId="0" xfId="0" applyFont="1" applyFill="1" applyAlignment="1">
      <alignment horizontal="left"/>
    </xf>
    <xf numFmtId="0" fontId="94" fillId="67" borderId="0" xfId="0" applyFont="1" applyFill="1" applyAlignment="1">
      <alignment horizontal="left"/>
    </xf>
    <xf numFmtId="0" fontId="95" fillId="67" borderId="0" xfId="1" applyFont="1" applyFill="1" applyBorder="1" applyAlignment="1" applyProtection="1">
      <alignment horizontal="left" vertical="top"/>
    </xf>
    <xf numFmtId="0" fontId="94" fillId="67" borderId="0" xfId="0" applyFont="1" applyFill="1"/>
    <xf numFmtId="0" fontId="96" fillId="67" borderId="0" xfId="0" applyFont="1" applyFill="1" applyAlignment="1">
      <alignment horizontal="left" vertical="top" wrapText="1"/>
    </xf>
    <xf numFmtId="0" fontId="97" fillId="67" borderId="0" xfId="0" applyFont="1" applyFill="1" applyAlignment="1">
      <alignment horizontal="left" vertical="top" wrapText="1"/>
    </xf>
    <xf numFmtId="0" fontId="94" fillId="67" borderId="0" xfId="0" applyFont="1" applyFill="1" applyAlignment="1">
      <alignment horizontal="left" vertical="top" wrapText="1"/>
    </xf>
    <xf numFmtId="0" fontId="98" fillId="67" borderId="0" xfId="0" applyFont="1" applyFill="1"/>
    <xf numFmtId="0" fontId="98" fillId="67" borderId="0" xfId="0" applyFont="1" applyFill="1" applyAlignment="1">
      <alignment horizontal="left"/>
    </xf>
    <xf numFmtId="0" fontId="99" fillId="67" borderId="0" xfId="1" applyFont="1" applyFill="1" applyBorder="1" applyAlignment="1" applyProtection="1">
      <alignment horizontal="left" vertical="top"/>
    </xf>
    <xf numFmtId="0" fontId="100" fillId="67" borderId="0" xfId="0" applyFont="1" applyFill="1" applyAlignment="1">
      <alignment horizontal="left"/>
    </xf>
    <xf numFmtId="0" fontId="101" fillId="67" borderId="0" xfId="0" applyFont="1" applyFill="1"/>
    <xf numFmtId="0" fontId="101" fillId="67" borderId="0" xfId="0" applyFont="1" applyFill="1" applyAlignment="1">
      <alignment horizontal="left"/>
    </xf>
    <xf numFmtId="0" fontId="102" fillId="67" borderId="0" xfId="1" applyFont="1" applyFill="1" applyBorder="1" applyAlignment="1" applyProtection="1">
      <alignment horizontal="left" vertical="top"/>
    </xf>
    <xf numFmtId="0" fontId="103" fillId="67" borderId="0" xfId="0" applyFont="1" applyFill="1" applyAlignment="1">
      <alignment horizontal="left"/>
    </xf>
    <xf numFmtId="0" fontId="10" fillId="44" borderId="8" xfId="0" applyFont="1" applyFill="1" applyBorder="1" applyAlignment="1">
      <alignment vertical="top" wrapText="1"/>
    </xf>
    <xf numFmtId="0" fontId="12" fillId="44" borderId="19" xfId="0" applyFont="1" applyFill="1" applyBorder="1" applyAlignment="1" applyProtection="1">
      <alignment horizontal="left" vertical="top" wrapText="1"/>
      <protection locked="0"/>
    </xf>
    <xf numFmtId="0" fontId="12" fillId="17" borderId="19" xfId="0" applyFont="1" applyFill="1" applyBorder="1" applyAlignment="1">
      <alignment horizontal="left" vertical="top" wrapText="1" indent="1"/>
    </xf>
    <xf numFmtId="0" fontId="9" fillId="17" borderId="19" xfId="0" applyFont="1" applyFill="1" applyBorder="1" applyAlignment="1">
      <alignment horizontal="left" vertical="top" wrapText="1" indent="1"/>
    </xf>
    <xf numFmtId="0" fontId="10" fillId="17" borderId="7" xfId="0" applyFont="1" applyFill="1" applyBorder="1" applyAlignment="1">
      <alignment vertical="top"/>
    </xf>
    <xf numFmtId="0" fontId="10" fillId="68" borderId="8" xfId="0" applyFont="1" applyFill="1" applyBorder="1" applyAlignment="1">
      <alignment vertical="top" wrapText="1"/>
    </xf>
    <xf numFmtId="0" fontId="12" fillId="68" borderId="19" xfId="0" applyFont="1" applyFill="1" applyBorder="1" applyAlignment="1" applyProtection="1">
      <alignment horizontal="left" vertical="top" wrapText="1"/>
      <protection locked="0"/>
    </xf>
    <xf numFmtId="0" fontId="9" fillId="17" borderId="19" xfId="0" applyFont="1" applyFill="1" applyBorder="1" applyAlignment="1">
      <alignment horizontal="left" vertical="center" wrapText="1" indent="1"/>
    </xf>
    <xf numFmtId="0" fontId="9" fillId="68" borderId="19" xfId="0" applyFont="1" applyFill="1" applyBorder="1" applyAlignment="1" applyProtection="1">
      <alignment horizontal="left" vertical="top" wrapText="1"/>
      <protection locked="0"/>
    </xf>
    <xf numFmtId="0" fontId="89" fillId="0" borderId="19" xfId="0" applyFont="1" applyBorder="1" applyAlignment="1">
      <alignment horizontal="center" vertical="center" wrapText="1"/>
    </xf>
    <xf numFmtId="0" fontId="0" fillId="69" borderId="19" xfId="0" applyFill="1" applyBorder="1" applyAlignment="1">
      <alignment horizontal="center" vertical="center" wrapText="1"/>
    </xf>
    <xf numFmtId="0" fontId="0" fillId="69" borderId="19" xfId="0" applyFill="1" applyBorder="1" applyAlignment="1">
      <alignment vertical="center" wrapText="1"/>
    </xf>
    <xf numFmtId="0" fontId="0" fillId="69" borderId="19" xfId="0" applyFill="1" applyBorder="1" applyAlignment="1">
      <alignment vertical="center"/>
    </xf>
    <xf numFmtId="0" fontId="62" fillId="0" borderId="0" xfId="1" applyFont="1" applyAlignment="1" applyProtection="1">
      <alignment vertical="center"/>
    </xf>
    <xf numFmtId="0" fontId="62" fillId="0" borderId="0" xfId="1" applyFont="1" applyAlignment="1" applyProtection="1"/>
    <xf numFmtId="0" fontId="57" fillId="0" borderId="0" xfId="0" applyFont="1"/>
    <xf numFmtId="0" fontId="60" fillId="0" borderId="0" xfId="0" applyFont="1" applyAlignment="1">
      <alignment horizontal="left" vertical="center" wrapText="1"/>
    </xf>
    <xf numFmtId="0" fontId="59" fillId="0" borderId="0" xfId="0" applyFont="1" applyAlignment="1">
      <alignment horizontal="center" vertical="center" wrapText="1"/>
    </xf>
    <xf numFmtId="0" fontId="60" fillId="0" borderId="0" xfId="0" applyFont="1" applyAlignment="1">
      <alignment vertical="center" wrapText="1"/>
    </xf>
    <xf numFmtId="0" fontId="57" fillId="0" borderId="0" xfId="0" applyFont="1" applyAlignment="1">
      <alignment vertical="center" wrapText="1"/>
    </xf>
    <xf numFmtId="14" fontId="41" fillId="2" borderId="0" xfId="1" applyNumberFormat="1" applyFont="1" applyFill="1" applyAlignment="1" applyProtection="1">
      <alignment horizontal="left"/>
    </xf>
    <xf numFmtId="0" fontId="32" fillId="2" borderId="27" xfId="0" applyFont="1" applyFill="1" applyBorder="1" applyAlignment="1">
      <alignment horizontal="center" vertical="center" wrapText="1"/>
    </xf>
    <xf numFmtId="0" fontId="32" fillId="2" borderId="31" xfId="0" applyFont="1" applyFill="1" applyBorder="1" applyAlignment="1">
      <alignment horizontal="center" vertical="center" wrapText="1"/>
    </xf>
    <xf numFmtId="0" fontId="32" fillId="6" borderId="27" xfId="0" applyFont="1" applyFill="1" applyBorder="1" applyAlignment="1">
      <alignment horizontal="center" vertical="center" wrapText="1"/>
    </xf>
    <xf numFmtId="0" fontId="32" fillId="6" borderId="31" xfId="0" applyFont="1" applyFill="1" applyBorder="1" applyAlignment="1">
      <alignment horizontal="center" vertical="center" wrapText="1"/>
    </xf>
    <xf numFmtId="0" fontId="33" fillId="6" borderId="27" xfId="1" applyFont="1" applyFill="1" applyBorder="1" applyAlignment="1" applyProtection="1">
      <alignment horizontal="left" vertical="center" wrapText="1"/>
    </xf>
    <xf numFmtId="0" fontId="33" fillId="6" borderId="31" xfId="1" applyFont="1" applyFill="1" applyBorder="1" applyAlignment="1" applyProtection="1">
      <alignment horizontal="left" vertical="center" wrapText="1"/>
    </xf>
    <xf numFmtId="0" fontId="22" fillId="6" borderId="0" xfId="0" applyFont="1" applyFill="1" applyAlignment="1">
      <alignment horizontal="left" vertical="center"/>
    </xf>
    <xf numFmtId="0" fontId="20" fillId="6" borderId="0" xfId="0" applyFont="1" applyFill="1" applyAlignment="1">
      <alignment horizontal="left" vertical="top"/>
    </xf>
    <xf numFmtId="0" fontId="49" fillId="4" borderId="37" xfId="0" applyFont="1" applyFill="1" applyBorder="1" applyAlignment="1" applyProtection="1">
      <alignment horizontal="left" vertical="top" wrapText="1"/>
      <protection locked="0"/>
    </xf>
    <xf numFmtId="0" fontId="49" fillId="4" borderId="39" xfId="0" applyFont="1" applyFill="1" applyBorder="1" applyAlignment="1" applyProtection="1">
      <alignment horizontal="left" vertical="top" wrapText="1"/>
      <protection locked="0"/>
    </xf>
    <xf numFmtId="0" fontId="66" fillId="2" borderId="0" xfId="0" applyFont="1" applyFill="1" applyAlignment="1">
      <alignment horizontal="center" vertical="top" wrapText="1"/>
    </xf>
    <xf numFmtId="0" fontId="49" fillId="4" borderId="0" xfId="0" applyFont="1" applyFill="1" applyAlignment="1" applyProtection="1">
      <alignment horizontal="left" vertical="top"/>
      <protection locked="0"/>
    </xf>
    <xf numFmtId="0" fontId="49" fillId="4" borderId="41" xfId="0" applyFont="1" applyFill="1" applyBorder="1" applyAlignment="1" applyProtection="1">
      <alignment horizontal="left" vertical="top"/>
      <protection locked="0"/>
    </xf>
    <xf numFmtId="0" fontId="4" fillId="2" borderId="0" xfId="1" applyNumberFormat="1" applyFill="1" applyBorder="1" applyAlignment="1" applyProtection="1">
      <alignment vertical="top"/>
    </xf>
    <xf numFmtId="0" fontId="12" fillId="4" borderId="7" xfId="0" applyFont="1" applyFill="1" applyBorder="1" applyAlignment="1" applyProtection="1">
      <alignment horizontal="left" vertical="top"/>
      <protection locked="0"/>
    </xf>
    <xf numFmtId="0" fontId="12" fillId="4" borderId="8" xfId="0" applyFont="1" applyFill="1" applyBorder="1" applyAlignment="1" applyProtection="1">
      <alignment horizontal="left" vertical="top"/>
      <protection locked="0"/>
    </xf>
    <xf numFmtId="0" fontId="12" fillId="4" borderId="18" xfId="0" applyFont="1" applyFill="1" applyBorder="1" applyAlignment="1" applyProtection="1">
      <alignment horizontal="left" vertical="top"/>
      <protection locked="0"/>
    </xf>
    <xf numFmtId="0" fontId="12" fillId="4" borderId="7" xfId="0" applyFont="1" applyFill="1" applyBorder="1" applyAlignment="1" applyProtection="1">
      <alignment horizontal="left" vertical="top" wrapText="1"/>
      <protection locked="0"/>
    </xf>
    <xf numFmtId="0" fontId="12" fillId="4" borderId="8" xfId="0" applyFont="1" applyFill="1" applyBorder="1" applyAlignment="1" applyProtection="1">
      <alignment horizontal="left" vertical="top" wrapText="1"/>
      <protection locked="0"/>
    </xf>
    <xf numFmtId="0" fontId="12" fillId="4" borderId="18" xfId="0" applyFont="1" applyFill="1" applyBorder="1" applyAlignment="1" applyProtection="1">
      <alignment horizontal="left" vertical="top" wrapText="1"/>
      <protection locked="0"/>
    </xf>
    <xf numFmtId="0" fontId="10" fillId="7" borderId="7" xfId="0" applyFont="1" applyFill="1" applyBorder="1" applyAlignment="1">
      <alignment vertical="top" wrapText="1"/>
    </xf>
    <xf numFmtId="0" fontId="0" fillId="0" borderId="8" xfId="0" applyBorder="1" applyAlignment="1">
      <alignment vertical="top" wrapText="1"/>
    </xf>
    <xf numFmtId="0" fontId="4" fillId="0" borderId="0" xfId="1" applyNumberFormat="1" applyFill="1" applyBorder="1" applyAlignment="1" applyProtection="1">
      <alignment vertical="top"/>
    </xf>
    <xf numFmtId="0" fontId="0" fillId="0" borderId="18" xfId="0" applyBorder="1" applyAlignment="1">
      <alignment vertical="top" wrapText="1"/>
    </xf>
    <xf numFmtId="0" fontId="88" fillId="0" borderId="1" xfId="0" applyFont="1" applyBorder="1" applyAlignment="1">
      <alignment horizontal="left"/>
    </xf>
    <xf numFmtId="0" fontId="87" fillId="0" borderId="1" xfId="0" applyFont="1" applyBorder="1" applyAlignment="1">
      <alignment horizontal="center" vertical="center" wrapText="1"/>
    </xf>
    <xf numFmtId="0" fontId="60" fillId="0" borderId="19" xfId="0" applyFont="1" applyBorder="1" applyAlignment="1">
      <alignment vertical="center" wrapText="1"/>
    </xf>
    <xf numFmtId="0" fontId="88" fillId="0" borderId="1" xfId="0" applyFont="1" applyBorder="1"/>
    <xf numFmtId="0" fontId="60" fillId="0" borderId="19" xfId="0" applyFont="1" applyBorder="1" applyAlignment="1">
      <alignment horizontal="left" vertical="top" wrapText="1"/>
    </xf>
    <xf numFmtId="0" fontId="86" fillId="0" borderId="19" xfId="0" applyFont="1" applyBorder="1" applyAlignment="1">
      <alignment horizontal="left" vertical="top" wrapText="1"/>
    </xf>
    <xf numFmtId="0" fontId="60" fillId="0" borderId="19" xfId="0" applyFont="1" applyBorder="1" applyAlignment="1">
      <alignment horizontal="left" vertical="center" wrapText="1"/>
    </xf>
    <xf numFmtId="0" fontId="61" fillId="0" borderId="19" xfId="0" applyFont="1" applyBorder="1" applyAlignment="1">
      <alignment horizontal="left" vertical="center"/>
    </xf>
    <xf numFmtId="0" fontId="86" fillId="0" borderId="19" xfId="0" applyFont="1" applyBorder="1" applyAlignment="1">
      <alignment horizontal="left" vertical="center" wrapText="1"/>
    </xf>
    <xf numFmtId="0" fontId="0" fillId="65" borderId="19" xfId="0" applyFill="1" applyBorder="1" applyAlignment="1">
      <alignment horizontal="center" vertical="center" wrapText="1"/>
    </xf>
    <xf numFmtId="0" fontId="0" fillId="65" borderId="52" xfId="0" applyFill="1" applyBorder="1" applyAlignment="1">
      <alignment horizontal="center" vertical="center" wrapText="1"/>
    </xf>
    <xf numFmtId="0" fontId="0" fillId="65" borderId="56" xfId="0" applyFill="1" applyBorder="1" applyAlignment="1">
      <alignment horizontal="center" vertical="center" wrapText="1"/>
    </xf>
    <xf numFmtId="0" fontId="0" fillId="65" borderId="53" xfId="0" applyFill="1" applyBorder="1" applyAlignment="1">
      <alignment horizontal="center" vertical="center" wrapText="1"/>
    </xf>
    <xf numFmtId="0" fontId="0" fillId="69" borderId="52" xfId="0" applyFill="1" applyBorder="1" applyAlignment="1">
      <alignment horizontal="center" vertical="center" wrapText="1"/>
    </xf>
    <xf numFmtId="0" fontId="0" fillId="69" borderId="56" xfId="0" applyFill="1" applyBorder="1" applyAlignment="1">
      <alignment horizontal="center" vertical="center" wrapText="1"/>
    </xf>
    <xf numFmtId="0" fontId="0" fillId="69" borderId="53" xfId="0" applyFill="1" applyBorder="1" applyAlignment="1">
      <alignment horizontal="center" vertical="center" wrapText="1"/>
    </xf>
    <xf numFmtId="0" fontId="0" fillId="66" borderId="52" xfId="0" applyFill="1" applyBorder="1" applyAlignment="1">
      <alignment horizontal="center" vertical="center" textRotation="90" wrapText="1"/>
    </xf>
    <xf numFmtId="0" fontId="0" fillId="66" borderId="56" xfId="0" applyFill="1" applyBorder="1" applyAlignment="1">
      <alignment horizontal="center" vertical="center" textRotation="90" wrapText="1"/>
    </xf>
    <xf numFmtId="0" fontId="0" fillId="66" borderId="53" xfId="0" applyFill="1" applyBorder="1" applyAlignment="1">
      <alignment horizontal="center" vertical="center" textRotation="90" wrapText="1"/>
    </xf>
    <xf numFmtId="0" fontId="78" fillId="35" borderId="52" xfId="0" applyFont="1" applyFill="1" applyBorder="1" applyAlignment="1">
      <alignment horizontal="center" vertical="center" textRotation="90" wrapText="1"/>
    </xf>
    <xf numFmtId="0" fontId="78" fillId="35" borderId="56" xfId="0" applyFont="1" applyFill="1" applyBorder="1" applyAlignment="1">
      <alignment horizontal="center" vertical="center" textRotation="90" wrapText="1"/>
    </xf>
    <xf numFmtId="0" fontId="78" fillId="35" borderId="53" xfId="0" applyFont="1" applyFill="1" applyBorder="1" applyAlignment="1">
      <alignment horizontal="center" vertical="center" textRotation="90" wrapText="1"/>
    </xf>
    <xf numFmtId="0" fontId="0" fillId="69" borderId="19" xfId="0" applyFill="1" applyBorder="1" applyAlignment="1">
      <alignment horizontal="center" vertical="center" wrapText="1"/>
    </xf>
    <xf numFmtId="0" fontId="78" fillId="61" borderId="19" xfId="0" applyFont="1" applyFill="1" applyBorder="1" applyAlignment="1">
      <alignment horizontal="center" vertical="center" textRotation="90" wrapText="1"/>
    </xf>
    <xf numFmtId="0" fontId="0" fillId="64" borderId="19" xfId="0" applyFill="1" applyBorder="1" applyAlignment="1">
      <alignment horizontal="center" vertical="center" textRotation="90" wrapText="1"/>
    </xf>
    <xf numFmtId="0" fontId="76" fillId="61" borderId="19" xfId="0" applyFont="1" applyFill="1" applyBorder="1" applyAlignment="1">
      <alignment horizontal="center" vertical="center" textRotation="90" wrapText="1"/>
    </xf>
    <xf numFmtId="0" fontId="0" fillId="62" borderId="19" xfId="0" applyFill="1" applyBorder="1" applyAlignment="1">
      <alignment horizontal="center" vertical="center" textRotation="90" wrapText="1"/>
    </xf>
    <xf numFmtId="0" fontId="0" fillId="63" borderId="19" xfId="0" applyFill="1" applyBorder="1" applyAlignment="1">
      <alignment horizontal="center" vertical="center" textRotation="90" wrapText="1"/>
    </xf>
    <xf numFmtId="0" fontId="0" fillId="55" borderId="19" xfId="0" applyFill="1" applyBorder="1" applyAlignment="1">
      <alignment horizontal="center" vertical="center" textRotation="90" wrapText="1"/>
    </xf>
    <xf numFmtId="0" fontId="0" fillId="54" borderId="19" xfId="0" applyFill="1" applyBorder="1" applyAlignment="1">
      <alignment horizontal="center" vertical="center" textRotation="90" wrapText="1"/>
    </xf>
    <xf numFmtId="0" fontId="0" fillId="41" borderId="19" xfId="0" applyFill="1" applyBorder="1" applyAlignment="1">
      <alignment horizontal="center" vertical="center" textRotation="90" wrapText="1"/>
    </xf>
    <xf numFmtId="0" fontId="0" fillId="42" borderId="19" xfId="0" applyFill="1" applyBorder="1" applyAlignment="1">
      <alignment horizontal="center" vertical="center" textRotation="90" wrapText="1"/>
    </xf>
    <xf numFmtId="0" fontId="0" fillId="15" borderId="19" xfId="0" applyFill="1" applyBorder="1" applyAlignment="1">
      <alignment horizontal="center" vertical="center" textRotation="90" wrapText="1"/>
    </xf>
    <xf numFmtId="0" fontId="0" fillId="40" borderId="19" xfId="0" applyFill="1" applyBorder="1" applyAlignment="1">
      <alignment horizontal="center" vertical="center" textRotation="90" wrapText="1"/>
    </xf>
    <xf numFmtId="0" fontId="0" fillId="57" borderId="19" xfId="0" applyFill="1" applyBorder="1" applyAlignment="1">
      <alignment horizontal="center" vertical="center" textRotation="90" wrapText="1"/>
    </xf>
    <xf numFmtId="0" fontId="76" fillId="56" borderId="19" xfId="0" applyFont="1" applyFill="1" applyBorder="1" applyAlignment="1">
      <alignment horizontal="center" vertical="center" textRotation="90" wrapText="1"/>
    </xf>
    <xf numFmtId="0" fontId="78" fillId="56" borderId="19" xfId="0" applyFont="1" applyFill="1" applyBorder="1" applyAlignment="1">
      <alignment horizontal="center" vertical="center" textRotation="90" wrapText="1"/>
    </xf>
    <xf numFmtId="0" fontId="0" fillId="59" borderId="19" xfId="0" applyFill="1" applyBorder="1" applyAlignment="1">
      <alignment horizontal="center" vertical="center" textRotation="90" wrapText="1"/>
    </xf>
    <xf numFmtId="0" fontId="0" fillId="60" borderId="19" xfId="0" applyFill="1" applyBorder="1" applyAlignment="1">
      <alignment horizontal="center" vertical="center" textRotation="90" wrapText="1"/>
    </xf>
    <xf numFmtId="0" fontId="0" fillId="58" borderId="19" xfId="0" applyFill="1" applyBorder="1" applyAlignment="1">
      <alignment horizontal="center" vertical="center" textRotation="90" wrapText="1"/>
    </xf>
    <xf numFmtId="0" fontId="78" fillId="22" borderId="19" xfId="0" applyFont="1" applyFill="1" applyBorder="1" applyAlignment="1">
      <alignment horizontal="center" vertical="center" textRotation="90" wrapText="1"/>
    </xf>
    <xf numFmtId="0" fontId="76" fillId="22" borderId="52" xfId="0" applyFont="1" applyFill="1" applyBorder="1" applyAlignment="1">
      <alignment horizontal="center" vertical="center" textRotation="90" wrapText="1"/>
    </xf>
    <xf numFmtId="0" fontId="76" fillId="22" borderId="56" xfId="0" applyFont="1" applyFill="1" applyBorder="1" applyAlignment="1">
      <alignment horizontal="center" vertical="center" textRotation="90" wrapText="1"/>
    </xf>
    <xf numFmtId="0" fontId="76" fillId="22" borderId="53" xfId="0" applyFont="1" applyFill="1" applyBorder="1" applyAlignment="1">
      <alignment horizontal="center" vertical="center" textRotation="90" wrapText="1"/>
    </xf>
    <xf numFmtId="0" fontId="78" fillId="26" borderId="19" xfId="0" applyFont="1" applyFill="1" applyBorder="1" applyAlignment="1">
      <alignment horizontal="center" vertical="center" textRotation="90" wrapText="1"/>
    </xf>
    <xf numFmtId="0" fontId="0" fillId="23" borderId="19" xfId="0" applyFill="1" applyBorder="1" applyAlignment="1">
      <alignment horizontal="center" vertical="center" textRotation="90" wrapText="1"/>
    </xf>
    <xf numFmtId="0" fontId="0" fillId="24" borderId="19" xfId="0" applyFill="1" applyBorder="1" applyAlignment="1">
      <alignment horizontal="center" vertical="center" textRotation="90" wrapText="1"/>
    </xf>
    <xf numFmtId="0" fontId="0" fillId="21" borderId="19" xfId="0" applyFill="1" applyBorder="1" applyAlignment="1">
      <alignment horizontal="center" vertical="center" textRotation="90" wrapText="1"/>
    </xf>
    <xf numFmtId="0" fontId="0" fillId="25" borderId="19" xfId="0" applyFill="1" applyBorder="1" applyAlignment="1">
      <alignment horizontal="center" vertical="center" textRotation="90" wrapText="1"/>
    </xf>
    <xf numFmtId="0" fontId="0" fillId="36" borderId="52" xfId="0" applyFill="1" applyBorder="1" applyAlignment="1">
      <alignment horizontal="center" vertical="center" textRotation="90" wrapText="1"/>
    </xf>
    <xf numFmtId="0" fontId="0" fillId="36" borderId="56" xfId="0" applyFill="1" applyBorder="1" applyAlignment="1">
      <alignment horizontal="center" vertical="center" textRotation="90" wrapText="1"/>
    </xf>
    <xf numFmtId="0" fontId="0" fillId="36" borderId="53" xfId="0" applyFill="1" applyBorder="1" applyAlignment="1">
      <alignment horizontal="center" vertical="center" textRotation="90" wrapText="1"/>
    </xf>
    <xf numFmtId="0" fontId="0" fillId="39" borderId="19" xfId="0" applyFill="1" applyBorder="1" applyAlignment="1">
      <alignment horizontal="center" vertical="center" textRotation="90" wrapText="1"/>
    </xf>
    <xf numFmtId="0" fontId="0" fillId="31" borderId="19" xfId="0" applyFill="1" applyBorder="1" applyAlignment="1">
      <alignment horizontal="center" vertical="center" textRotation="90" wrapText="1"/>
    </xf>
    <xf numFmtId="0" fontId="0" fillId="28" borderId="19" xfId="0" applyFill="1" applyBorder="1" applyAlignment="1">
      <alignment horizontal="center" vertical="center" textRotation="90" wrapText="1"/>
    </xf>
    <xf numFmtId="0" fontId="0" fillId="37" borderId="52" xfId="0" applyFill="1" applyBorder="1" applyAlignment="1">
      <alignment horizontal="center" vertical="center" textRotation="90" wrapText="1"/>
    </xf>
    <xf numFmtId="0" fontId="0" fillId="37" borderId="56" xfId="0" applyFill="1" applyBorder="1" applyAlignment="1">
      <alignment horizontal="center" vertical="center" textRotation="90" wrapText="1"/>
    </xf>
    <xf numFmtId="0" fontId="0" fillId="37" borderId="53" xfId="0" applyFill="1" applyBorder="1" applyAlignment="1">
      <alignment horizontal="center" vertical="center" textRotation="90" wrapText="1"/>
    </xf>
    <xf numFmtId="0" fontId="80" fillId="65" borderId="19" xfId="0" applyFont="1" applyFill="1" applyBorder="1" applyAlignment="1">
      <alignment horizontal="center" vertical="center" wrapText="1"/>
    </xf>
    <xf numFmtId="0" fontId="76" fillId="26" borderId="19" xfId="0" applyFont="1" applyFill="1" applyBorder="1" applyAlignment="1">
      <alignment horizontal="center" vertical="center" textRotation="90" wrapText="1"/>
    </xf>
    <xf numFmtId="0" fontId="0" fillId="26" borderId="19" xfId="0" applyFill="1" applyBorder="1" applyAlignment="1">
      <alignment horizontal="center" vertical="center" textRotation="90" wrapText="1"/>
    </xf>
    <xf numFmtId="0" fontId="76" fillId="35" borderId="19" xfId="0" applyFont="1" applyFill="1" applyBorder="1" applyAlignment="1">
      <alignment horizontal="center" vertical="center" textRotation="90" wrapText="1"/>
    </xf>
    <xf numFmtId="0" fontId="0" fillId="35" borderId="19" xfId="0" applyFill="1" applyBorder="1" applyAlignment="1">
      <alignment horizontal="center" vertical="center" textRotation="90" wrapText="1"/>
    </xf>
    <xf numFmtId="0" fontId="0" fillId="29" borderId="19" xfId="0" applyFill="1" applyBorder="1" applyAlignment="1">
      <alignment horizontal="center" vertical="center" textRotation="90" wrapText="1"/>
    </xf>
    <xf numFmtId="0" fontId="0" fillId="30" borderId="19" xfId="0" applyFill="1" applyBorder="1" applyAlignment="1">
      <alignment horizontal="center" vertical="center" textRotation="90" wrapText="1"/>
    </xf>
    <xf numFmtId="0" fontId="0" fillId="27" borderId="19" xfId="0" applyFill="1" applyBorder="1" applyAlignment="1">
      <alignment horizontal="center" vertical="center" textRotation="90" wrapText="1"/>
    </xf>
    <xf numFmtId="0" fontId="76" fillId="32" borderId="19" xfId="0" applyFont="1" applyFill="1" applyBorder="1" applyAlignment="1">
      <alignment horizontal="center" vertical="center" textRotation="90" wrapText="1"/>
    </xf>
    <xf numFmtId="0" fontId="0" fillId="33" borderId="19" xfId="0" applyFill="1" applyBorder="1" applyAlignment="1">
      <alignment horizontal="center" vertical="center" textRotation="90" wrapText="1"/>
    </xf>
    <xf numFmtId="0" fontId="0" fillId="34" borderId="19" xfId="0" applyFill="1" applyBorder="1" applyAlignment="1">
      <alignment horizontal="center" vertical="center" textRotation="90" wrapText="1"/>
    </xf>
    <xf numFmtId="0" fontId="0" fillId="47" borderId="19" xfId="0" applyFill="1" applyBorder="1" applyAlignment="1">
      <alignment horizontal="center" vertical="center" textRotation="90" wrapText="1"/>
    </xf>
    <xf numFmtId="0" fontId="78" fillId="43" borderId="19" xfId="0" applyFont="1" applyFill="1" applyBorder="1" applyAlignment="1">
      <alignment horizontal="center" vertical="center" textRotation="90" wrapText="1"/>
    </xf>
    <xf numFmtId="0" fontId="0" fillId="43" borderId="19" xfId="0" applyFill="1" applyBorder="1" applyAlignment="1">
      <alignment horizontal="center" vertical="center" wrapText="1"/>
    </xf>
    <xf numFmtId="0" fontId="78" fillId="32" borderId="19" xfId="0" applyFont="1" applyFill="1" applyBorder="1" applyAlignment="1">
      <alignment horizontal="center" vertical="center" textRotation="90" wrapText="1"/>
    </xf>
    <xf numFmtId="0" fontId="78" fillId="53" borderId="19" xfId="0" applyFont="1" applyFill="1" applyBorder="1" applyAlignment="1">
      <alignment horizontal="center" vertical="center" textRotation="90" wrapText="1"/>
    </xf>
    <xf numFmtId="0" fontId="0" fillId="52" borderId="19" xfId="0" applyFill="1" applyBorder="1" applyAlignment="1">
      <alignment horizontal="center" vertical="center" textRotation="90" wrapText="1"/>
    </xf>
    <xf numFmtId="0" fontId="78" fillId="46" borderId="19" xfId="0" applyFont="1" applyFill="1" applyBorder="1" applyAlignment="1">
      <alignment horizontal="center" vertical="center" textRotation="90" wrapText="1"/>
    </xf>
    <xf numFmtId="0" fontId="0" fillId="51" borderId="19" xfId="0" applyFill="1" applyBorder="1" applyAlignment="1">
      <alignment horizontal="center" vertical="center" textRotation="90" wrapText="1"/>
    </xf>
    <xf numFmtId="0" fontId="76" fillId="53" borderId="19" xfId="0" applyFont="1" applyFill="1" applyBorder="1" applyAlignment="1">
      <alignment horizontal="center" vertical="center" textRotation="90" wrapText="1"/>
    </xf>
    <xf numFmtId="0" fontId="76" fillId="46" borderId="19" xfId="0" applyFont="1" applyFill="1" applyBorder="1" applyAlignment="1">
      <alignment horizontal="center" vertical="center" textRotation="90" wrapText="1"/>
    </xf>
    <xf numFmtId="0" fontId="0" fillId="48" borderId="19" xfId="0" applyFill="1" applyBorder="1" applyAlignment="1">
      <alignment horizontal="center" vertical="center" textRotation="90" wrapText="1"/>
    </xf>
    <xf numFmtId="0" fontId="0" fillId="49" borderId="19" xfId="0" applyFill="1" applyBorder="1" applyAlignment="1">
      <alignment horizontal="center" vertical="center" textRotation="90" wrapText="1"/>
    </xf>
    <xf numFmtId="0" fontId="0" fillId="50" borderId="19" xfId="0" applyFill="1" applyBorder="1" applyAlignment="1">
      <alignment horizontal="center" vertical="center" textRotation="90" wrapText="1"/>
    </xf>
  </cellXfs>
  <cellStyles count="14">
    <cellStyle name="% complete" xfId="7" xr:uid="{214CB685-4316-4C1C-A0AA-E6A46A85F74D}"/>
    <cellStyle name="% complete (beyond plan) legend" xfId="9" xr:uid="{E6EADE19-1F62-400E-8685-CB0A9B654CC1}"/>
    <cellStyle name="Activity" xfId="12" xr:uid="{491648B8-E617-469E-9DA6-22F00BC1FB4B}"/>
    <cellStyle name="Actual (beyond plan) legend" xfId="8" xr:uid="{BA568AD1-97D4-4B5C-9612-0C29559D2CE8}"/>
    <cellStyle name="Actual legend" xfId="6" xr:uid="{87A37221-7A13-4EF0-842E-30BCE08D5C71}"/>
    <cellStyle name="Hyperlink" xfId="1" builtinId="8"/>
    <cellStyle name="Label" xfId="5" xr:uid="{413C445F-EA86-4714-9B2C-B7C6E2961235}"/>
    <cellStyle name="Normal" xfId="0" builtinId="0"/>
    <cellStyle name="Percent Complete" xfId="13" xr:uid="{3687BCFB-F945-4BEE-8677-ECF45507AD4C}"/>
    <cellStyle name="Period Headers" xfId="11" xr:uid="{44131594-ED92-4570-B875-535E0D103DE6}"/>
    <cellStyle name="Period Highlight Control" xfId="2" xr:uid="{B6D1B32D-F86E-4C38-A7D5-1A36815EAF40}"/>
    <cellStyle name="Period Value" xfId="3" xr:uid="{36EF7213-3285-4C96-9851-2BAF82F9921E}"/>
    <cellStyle name="Plan legend" xfId="4" xr:uid="{A344BE13-0E7A-4D58-967C-47173DE5E3BF}"/>
    <cellStyle name="Project Headers" xfId="10" xr:uid="{00B11F38-48FC-411A-9A6E-C7F172E42F4C}"/>
  </cellStyles>
  <dxfs count="27">
    <dxf>
      <fill>
        <patternFill>
          <bgColor rgb="FF00B050"/>
        </patternFill>
      </fill>
    </dxf>
    <dxf>
      <fill>
        <patternFill>
          <bgColor rgb="FFFFFF00"/>
        </patternFill>
      </fill>
    </dxf>
    <dxf>
      <fill>
        <patternFill>
          <bgColor theme="2" tint="-9.9948118533890809E-2"/>
        </patternFill>
      </fill>
    </dxf>
    <dxf>
      <fill>
        <patternFill>
          <bgColor rgb="FFFF0000"/>
        </patternFill>
      </fill>
    </dxf>
    <dxf>
      <fill>
        <patternFill>
          <bgColor rgb="FF00B050"/>
        </patternFill>
      </fill>
    </dxf>
    <dxf>
      <fill>
        <patternFill>
          <bgColor rgb="FFFFFF00"/>
        </patternFill>
      </fill>
    </dxf>
    <dxf>
      <fill>
        <patternFill>
          <bgColor theme="2" tint="-9.9948118533890809E-2"/>
        </patternFill>
      </fill>
    </dxf>
    <dxf>
      <fill>
        <patternFill>
          <bgColor rgb="FFFF0000"/>
        </patternFill>
      </fill>
    </dxf>
    <dxf>
      <font>
        <color rgb="FF9C0006"/>
      </font>
      <fill>
        <patternFill>
          <bgColor rgb="FFFFC7CE"/>
        </patternFill>
      </fill>
    </dxf>
    <dxf>
      <font>
        <color rgb="FF9C0006"/>
      </font>
      <fill>
        <patternFill>
          <bgColor rgb="FFFFC7CE"/>
        </patternFill>
      </fill>
    </dxf>
    <dxf>
      <font>
        <b/>
        <i val="0"/>
        <strike val="0"/>
        <color rgb="FFFF0000"/>
      </font>
    </dxf>
    <dxf>
      <font>
        <strike/>
        <color auto="1"/>
      </font>
    </dxf>
    <dxf>
      <font>
        <strike/>
        <color auto="1"/>
      </font>
    </dxf>
    <dxf>
      <font>
        <strike/>
        <color auto="1"/>
      </font>
    </dxf>
    <dxf>
      <font>
        <strike/>
        <color auto="1"/>
      </font>
    </dxf>
    <dxf>
      <font>
        <strike/>
        <color auto="1"/>
      </font>
    </dxf>
    <dxf>
      <font>
        <strike/>
        <color auto="1"/>
      </font>
    </dxf>
    <dxf>
      <font>
        <strike/>
        <color auto="1"/>
      </font>
    </dxf>
    <dxf>
      <font>
        <strike/>
        <color auto="1"/>
      </font>
    </dxf>
    <dxf>
      <font>
        <strike/>
        <color auto="1"/>
      </font>
    </dxf>
    <dxf>
      <font>
        <strike/>
        <color auto="1"/>
      </font>
    </dxf>
    <dxf>
      <font>
        <strike/>
        <color auto="1"/>
      </font>
    </dxf>
    <dxf>
      <font>
        <b/>
        <i val="0"/>
        <color rgb="FFC00000"/>
        <name val="Cambria"/>
        <scheme val="none"/>
      </font>
      <fill>
        <patternFill patternType="none">
          <bgColor indexed="65"/>
        </patternFill>
      </fill>
    </dxf>
    <dxf>
      <font>
        <b/>
        <i val="0"/>
        <color rgb="FF002060"/>
        <name val="Cambria"/>
        <scheme val="none"/>
      </font>
      <fill>
        <patternFill patternType="none">
          <fgColor indexed="64"/>
          <bgColor indexed="65"/>
        </patternFill>
      </fill>
    </dxf>
    <dxf>
      <font>
        <color rgb="FF002060"/>
      </font>
    </dxf>
    <dxf>
      <font>
        <color rgb="FFC00000"/>
      </font>
    </dxf>
    <dxf>
      <font>
        <b/>
        <i val="0"/>
        <color theme="0"/>
      </font>
      <fill>
        <patternFill>
          <bgColor rgb="FF193A67"/>
        </patternFill>
      </fill>
      <border>
        <left style="thin">
          <color theme="0"/>
        </left>
        <right style="thin">
          <color theme="0"/>
        </right>
        <top style="thin">
          <color theme="0"/>
        </top>
        <bottom style="thin">
          <color theme="0"/>
        </bottom>
      </border>
    </dxf>
  </dxfs>
  <tableStyles count="0" defaultTableStyle="TableStyleMedium2" defaultPivotStyle="PivotStyleLight16"/>
  <colors>
    <mruColors>
      <color rgb="FFFF97FF"/>
      <color rgb="FFFFE5D9"/>
      <color rgb="FFFFF4F2"/>
      <color rgb="FF996633"/>
      <color rgb="FFD60000"/>
      <color rgb="FFD8BFD8"/>
      <color rgb="FFCC00FF"/>
      <color rgb="FFDE00DE"/>
      <color rgb="FFCC6600"/>
      <color rgb="FFF48C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1 - Comprehensive Strategic Improvement Plan Timeline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v>Start</c:v>
          </c:tx>
          <c:spPr>
            <a:solidFill>
              <a:schemeClr val="bg1"/>
            </a:solidFill>
            <a:ln>
              <a:noFill/>
            </a:ln>
            <a:effectLst/>
          </c:spPr>
          <c:invertIfNegative val="0"/>
          <c:cat>
            <c:strRef>
              <c:f>CSIP!$G$2:$G$27</c:f>
              <c:strCache>
                <c:ptCount val="26"/>
                <c:pt idx="0">
                  <c:v>Standard 1 Prep Work_AI 1</c:v>
                </c:pt>
                <c:pt idx="1">
                  <c:v>Standard 1 Prep Work_AI 2</c:v>
                </c:pt>
                <c:pt idx="2">
                  <c:v>Standard 1 Prep Work_AI 3</c:v>
                </c:pt>
                <c:pt idx="3">
                  <c:v>Standard 1 Prep Work_AI 4</c:v>
                </c:pt>
                <c:pt idx="4">
                  <c:v>Standard 1 Prep Work_AI 5</c:v>
                </c:pt>
                <c:pt idx="5">
                  <c:v>Standard 1 Prep Work_AI 6</c:v>
                </c:pt>
                <c:pt idx="6">
                  <c:v>Standard 1 Prep Work_AI 7</c:v>
                </c:pt>
                <c:pt idx="7">
                  <c:v>Standard 1 Prep Work_AI 8</c:v>
                </c:pt>
                <c:pt idx="8">
                  <c:v>1.1.a_AI 1</c:v>
                </c:pt>
                <c:pt idx="9">
                  <c:v>1.1.b_AI 1</c:v>
                </c:pt>
                <c:pt idx="10">
                  <c:v>1.1.c_AI 1</c:v>
                </c:pt>
                <c:pt idx="11">
                  <c:v>1.2.a_AI 1</c:v>
                </c:pt>
                <c:pt idx="12">
                  <c:v>1.2.a_AI 2</c:v>
                </c:pt>
                <c:pt idx="13">
                  <c:v>1.2.a_AI 3</c:v>
                </c:pt>
                <c:pt idx="14">
                  <c:v>1.2.a_AI 4</c:v>
                </c:pt>
                <c:pt idx="15">
                  <c:v>1.2.a_AI 5</c:v>
                </c:pt>
                <c:pt idx="16">
                  <c:v>1.3.a_AI 1</c:v>
                </c:pt>
                <c:pt idx="17">
                  <c:v>1.3.a_AI 2</c:v>
                </c:pt>
                <c:pt idx="18">
                  <c:v>1.3.a_AI 3</c:v>
                </c:pt>
                <c:pt idx="19">
                  <c:v>1.3.a_AI 4</c:v>
                </c:pt>
                <c:pt idx="20">
                  <c:v>1.3.a_AI 5</c:v>
                </c:pt>
                <c:pt idx="21">
                  <c:v>1.4.a_AI 1</c:v>
                </c:pt>
                <c:pt idx="22">
                  <c:v>1.4.a_AI 2</c:v>
                </c:pt>
                <c:pt idx="23">
                  <c:v>1.4.a_AI 3</c:v>
                </c:pt>
                <c:pt idx="24">
                  <c:v>1.4.a_AI 4</c:v>
                </c:pt>
                <c:pt idx="25">
                  <c:v>1.4.a_AI 5</c:v>
                </c:pt>
              </c:strCache>
            </c:strRef>
          </c:cat>
          <c:val>
            <c:numRef>
              <c:f>CSIP!$K$2:$K$27</c:f>
              <c:numCache>
                <c:formatCode>m/d/yyyy;@</c:formatCode>
                <c:ptCount val="26"/>
              </c:numCache>
            </c:numRef>
          </c:val>
          <c:extLst>
            <c:ext xmlns:c16="http://schemas.microsoft.com/office/drawing/2014/chart" uri="{C3380CC4-5D6E-409C-BE32-E72D297353CC}">
              <c16:uniqueId val="{00000003-B9B3-4201-A8B8-44B16FA139CB}"/>
            </c:ext>
          </c:extLst>
        </c:ser>
        <c:ser>
          <c:idx val="1"/>
          <c:order val="1"/>
          <c:tx>
            <c:v>Duration</c:v>
          </c:tx>
          <c:spPr>
            <a:solidFill>
              <a:schemeClr val="accent1">
                <a:lumMod val="50000"/>
              </a:schemeClr>
            </a:solidFill>
            <a:ln>
              <a:noFill/>
            </a:ln>
            <a:effectLst/>
          </c:spPr>
          <c:invertIfNegative val="0"/>
          <c:cat>
            <c:strRef>
              <c:f>CSIP!$G$2:$G$27</c:f>
              <c:strCache>
                <c:ptCount val="26"/>
                <c:pt idx="0">
                  <c:v>Standard 1 Prep Work_AI 1</c:v>
                </c:pt>
                <c:pt idx="1">
                  <c:v>Standard 1 Prep Work_AI 2</c:v>
                </c:pt>
                <c:pt idx="2">
                  <c:v>Standard 1 Prep Work_AI 3</c:v>
                </c:pt>
                <c:pt idx="3">
                  <c:v>Standard 1 Prep Work_AI 4</c:v>
                </c:pt>
                <c:pt idx="4">
                  <c:v>Standard 1 Prep Work_AI 5</c:v>
                </c:pt>
                <c:pt idx="5">
                  <c:v>Standard 1 Prep Work_AI 6</c:v>
                </c:pt>
                <c:pt idx="6">
                  <c:v>Standard 1 Prep Work_AI 7</c:v>
                </c:pt>
                <c:pt idx="7">
                  <c:v>Standard 1 Prep Work_AI 8</c:v>
                </c:pt>
                <c:pt idx="8">
                  <c:v>1.1.a_AI 1</c:v>
                </c:pt>
                <c:pt idx="9">
                  <c:v>1.1.b_AI 1</c:v>
                </c:pt>
                <c:pt idx="10">
                  <c:v>1.1.c_AI 1</c:v>
                </c:pt>
                <c:pt idx="11">
                  <c:v>1.2.a_AI 1</c:v>
                </c:pt>
                <c:pt idx="12">
                  <c:v>1.2.a_AI 2</c:v>
                </c:pt>
                <c:pt idx="13">
                  <c:v>1.2.a_AI 3</c:v>
                </c:pt>
                <c:pt idx="14">
                  <c:v>1.2.a_AI 4</c:v>
                </c:pt>
                <c:pt idx="15">
                  <c:v>1.2.a_AI 5</c:v>
                </c:pt>
                <c:pt idx="16">
                  <c:v>1.3.a_AI 1</c:v>
                </c:pt>
                <c:pt idx="17">
                  <c:v>1.3.a_AI 2</c:v>
                </c:pt>
                <c:pt idx="18">
                  <c:v>1.3.a_AI 3</c:v>
                </c:pt>
                <c:pt idx="19">
                  <c:v>1.3.a_AI 4</c:v>
                </c:pt>
                <c:pt idx="20">
                  <c:v>1.3.a_AI 5</c:v>
                </c:pt>
                <c:pt idx="21">
                  <c:v>1.4.a_AI 1</c:v>
                </c:pt>
                <c:pt idx="22">
                  <c:v>1.4.a_AI 2</c:v>
                </c:pt>
                <c:pt idx="23">
                  <c:v>1.4.a_AI 3</c:v>
                </c:pt>
                <c:pt idx="24">
                  <c:v>1.4.a_AI 4</c:v>
                </c:pt>
                <c:pt idx="25">
                  <c:v>1.4.a_AI 5</c:v>
                </c:pt>
              </c:strCache>
            </c:strRef>
          </c:cat>
          <c:val>
            <c:numRef>
              <c:f>CSIP!$M$2:$M$27</c:f>
              <c:numCache>
                <c:formatCode>0</c:formatCode>
                <c:ptCount val="26"/>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extLst>
            <c:ext xmlns:c16="http://schemas.microsoft.com/office/drawing/2014/chart" uri="{C3380CC4-5D6E-409C-BE32-E72D297353CC}">
              <c16:uniqueId val="{00000004-B9B3-4201-A8B8-44B16FA139CB}"/>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2 - Comprehensive Strategic Improvement Plan Timeline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noFill/>
            <a:ln>
              <a:noFill/>
            </a:ln>
            <a:effectLst/>
          </c:spPr>
          <c:invertIfNegative val="0"/>
          <c:cat>
            <c:strRef>
              <c:f>CSIP!$G$28:$G$67</c:f>
              <c:strCache>
                <c:ptCount val="40"/>
                <c:pt idx="0">
                  <c:v>Standard 2 Prep Work_AI 1</c:v>
                </c:pt>
                <c:pt idx="1">
                  <c:v>Standard 2 Prep Work_AI 2</c:v>
                </c:pt>
                <c:pt idx="2">
                  <c:v>Standard 2 Prep Work_AI 3</c:v>
                </c:pt>
                <c:pt idx="3">
                  <c:v>Standard 2 Prep Work_AI 4</c:v>
                </c:pt>
                <c:pt idx="4">
                  <c:v>Standard 2 Prep Work_AI 5</c:v>
                </c:pt>
                <c:pt idx="5">
                  <c:v>Standard 2 Prep Work_AI 6</c:v>
                </c:pt>
                <c:pt idx="6">
                  <c:v>Standard 2 Prep Work_AI 7</c:v>
                </c:pt>
                <c:pt idx="7">
                  <c:v>Standard 2 Prep Work_AI 8</c:v>
                </c:pt>
                <c:pt idx="8">
                  <c:v>2.1.a_AI 1</c:v>
                </c:pt>
                <c:pt idx="9">
                  <c:v>2.1.a_AI 2</c:v>
                </c:pt>
                <c:pt idx="10">
                  <c:v>2.1.a_AI 3</c:v>
                </c:pt>
                <c:pt idx="11">
                  <c:v>2.1.a_AI 4</c:v>
                </c:pt>
                <c:pt idx="12">
                  <c:v>2.1.a_AI 5</c:v>
                </c:pt>
                <c:pt idx="13">
                  <c:v>2.1.a_AI 6</c:v>
                </c:pt>
                <c:pt idx="14">
                  <c:v>2.1.a_AI 7</c:v>
                </c:pt>
                <c:pt idx="15">
                  <c:v>2.1.b_AI 1</c:v>
                </c:pt>
                <c:pt idx="16">
                  <c:v>2.1.b_AI 2</c:v>
                </c:pt>
                <c:pt idx="17">
                  <c:v>2.1.b_AI 3</c:v>
                </c:pt>
                <c:pt idx="18">
                  <c:v>2.1.b_AI 4</c:v>
                </c:pt>
                <c:pt idx="19">
                  <c:v>2.2.a_AI 1</c:v>
                </c:pt>
                <c:pt idx="20">
                  <c:v>2.2.a_AI 2</c:v>
                </c:pt>
                <c:pt idx="21">
                  <c:v>2.2.a_AI 3</c:v>
                </c:pt>
                <c:pt idx="22">
                  <c:v>2.2.a_AI 4</c:v>
                </c:pt>
                <c:pt idx="23">
                  <c:v>2.2.b_AI 1</c:v>
                </c:pt>
                <c:pt idx="24">
                  <c:v>2.2.b_AI 2</c:v>
                </c:pt>
                <c:pt idx="25">
                  <c:v>2.3.a_AI 1</c:v>
                </c:pt>
                <c:pt idx="26">
                  <c:v>2.3.a_AI 2</c:v>
                </c:pt>
                <c:pt idx="27">
                  <c:v>2.3.a_AI 3</c:v>
                </c:pt>
                <c:pt idx="28">
                  <c:v>2.3.a_AI 4</c:v>
                </c:pt>
                <c:pt idx="29">
                  <c:v>2.3.b_AI 1</c:v>
                </c:pt>
                <c:pt idx="30">
                  <c:v>2.3.b_AI 2</c:v>
                </c:pt>
                <c:pt idx="31">
                  <c:v>2.3.b_AI 3</c:v>
                </c:pt>
                <c:pt idx="32">
                  <c:v>2.4.a_AI 1</c:v>
                </c:pt>
                <c:pt idx="33">
                  <c:v>2.4.a_AI 2</c:v>
                </c:pt>
                <c:pt idx="34">
                  <c:v>2.4.a_AI 3</c:v>
                </c:pt>
                <c:pt idx="35">
                  <c:v>2.4.a_AI 4</c:v>
                </c:pt>
                <c:pt idx="36">
                  <c:v>2.4.b_AI 1</c:v>
                </c:pt>
                <c:pt idx="37">
                  <c:v>2.4.b_AI 2</c:v>
                </c:pt>
                <c:pt idx="38">
                  <c:v>2.5.a_AI 1</c:v>
                </c:pt>
                <c:pt idx="39">
                  <c:v>2.5.a_AI 2</c:v>
                </c:pt>
              </c:strCache>
            </c:strRef>
          </c:cat>
          <c:val>
            <c:numRef>
              <c:f>CSIP!$K$28:$K$67</c:f>
              <c:numCache>
                <c:formatCode>m/d/yyyy;@</c:formatCode>
                <c:ptCount val="40"/>
              </c:numCache>
            </c:numRef>
          </c:val>
          <c:extLst>
            <c:ext xmlns:c16="http://schemas.microsoft.com/office/drawing/2014/chart" uri="{C3380CC4-5D6E-409C-BE32-E72D297353CC}">
              <c16:uniqueId val="{00000000-18FC-43F0-825D-84ABAA380D3D}"/>
            </c:ext>
          </c:extLst>
        </c:ser>
        <c:ser>
          <c:idx val="1"/>
          <c:order val="1"/>
          <c:tx>
            <c:v>Duration</c:v>
          </c:tx>
          <c:spPr>
            <a:solidFill>
              <a:schemeClr val="accent2">
                <a:lumMod val="50000"/>
              </a:schemeClr>
            </a:solidFill>
            <a:ln>
              <a:noFill/>
            </a:ln>
            <a:effectLst/>
          </c:spPr>
          <c:invertIfNegative val="0"/>
          <c:cat>
            <c:strRef>
              <c:f>CSIP!$G$28:$G$67</c:f>
              <c:strCache>
                <c:ptCount val="40"/>
                <c:pt idx="0">
                  <c:v>Standard 2 Prep Work_AI 1</c:v>
                </c:pt>
                <c:pt idx="1">
                  <c:v>Standard 2 Prep Work_AI 2</c:v>
                </c:pt>
                <c:pt idx="2">
                  <c:v>Standard 2 Prep Work_AI 3</c:v>
                </c:pt>
                <c:pt idx="3">
                  <c:v>Standard 2 Prep Work_AI 4</c:v>
                </c:pt>
                <c:pt idx="4">
                  <c:v>Standard 2 Prep Work_AI 5</c:v>
                </c:pt>
                <c:pt idx="5">
                  <c:v>Standard 2 Prep Work_AI 6</c:v>
                </c:pt>
                <c:pt idx="6">
                  <c:v>Standard 2 Prep Work_AI 7</c:v>
                </c:pt>
                <c:pt idx="7">
                  <c:v>Standard 2 Prep Work_AI 8</c:v>
                </c:pt>
                <c:pt idx="8">
                  <c:v>2.1.a_AI 1</c:v>
                </c:pt>
                <c:pt idx="9">
                  <c:v>2.1.a_AI 2</c:v>
                </c:pt>
                <c:pt idx="10">
                  <c:v>2.1.a_AI 3</c:v>
                </c:pt>
                <c:pt idx="11">
                  <c:v>2.1.a_AI 4</c:v>
                </c:pt>
                <c:pt idx="12">
                  <c:v>2.1.a_AI 5</c:v>
                </c:pt>
                <c:pt idx="13">
                  <c:v>2.1.a_AI 6</c:v>
                </c:pt>
                <c:pt idx="14">
                  <c:v>2.1.a_AI 7</c:v>
                </c:pt>
                <c:pt idx="15">
                  <c:v>2.1.b_AI 1</c:v>
                </c:pt>
                <c:pt idx="16">
                  <c:v>2.1.b_AI 2</c:v>
                </c:pt>
                <c:pt idx="17">
                  <c:v>2.1.b_AI 3</c:v>
                </c:pt>
                <c:pt idx="18">
                  <c:v>2.1.b_AI 4</c:v>
                </c:pt>
                <c:pt idx="19">
                  <c:v>2.2.a_AI 1</c:v>
                </c:pt>
                <c:pt idx="20">
                  <c:v>2.2.a_AI 2</c:v>
                </c:pt>
                <c:pt idx="21">
                  <c:v>2.2.a_AI 3</c:v>
                </c:pt>
                <c:pt idx="22">
                  <c:v>2.2.a_AI 4</c:v>
                </c:pt>
                <c:pt idx="23">
                  <c:v>2.2.b_AI 1</c:v>
                </c:pt>
                <c:pt idx="24">
                  <c:v>2.2.b_AI 2</c:v>
                </c:pt>
                <c:pt idx="25">
                  <c:v>2.3.a_AI 1</c:v>
                </c:pt>
                <c:pt idx="26">
                  <c:v>2.3.a_AI 2</c:v>
                </c:pt>
                <c:pt idx="27">
                  <c:v>2.3.a_AI 3</c:v>
                </c:pt>
                <c:pt idx="28">
                  <c:v>2.3.a_AI 4</c:v>
                </c:pt>
                <c:pt idx="29">
                  <c:v>2.3.b_AI 1</c:v>
                </c:pt>
                <c:pt idx="30">
                  <c:v>2.3.b_AI 2</c:v>
                </c:pt>
                <c:pt idx="31">
                  <c:v>2.3.b_AI 3</c:v>
                </c:pt>
                <c:pt idx="32">
                  <c:v>2.4.a_AI 1</c:v>
                </c:pt>
                <c:pt idx="33">
                  <c:v>2.4.a_AI 2</c:v>
                </c:pt>
                <c:pt idx="34">
                  <c:v>2.4.a_AI 3</c:v>
                </c:pt>
                <c:pt idx="35">
                  <c:v>2.4.a_AI 4</c:v>
                </c:pt>
                <c:pt idx="36">
                  <c:v>2.4.b_AI 1</c:v>
                </c:pt>
                <c:pt idx="37">
                  <c:v>2.4.b_AI 2</c:v>
                </c:pt>
                <c:pt idx="38">
                  <c:v>2.5.a_AI 1</c:v>
                </c:pt>
                <c:pt idx="39">
                  <c:v>2.5.a_AI 2</c:v>
                </c:pt>
              </c:strCache>
            </c:strRef>
          </c:cat>
          <c:val>
            <c:numRef>
              <c:f>CSIP!$M$28:$M$67</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1-18FC-43F0-825D-84ABAA380D3D}"/>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3 - Comprehensive Strategic Improvement Plan Timeline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solidFill>
              <a:sysClr val="window" lastClr="FFFFFF"/>
            </a:solidFill>
            <a:ln>
              <a:noFill/>
            </a:ln>
            <a:effectLst/>
          </c:spPr>
          <c:invertIfNegative val="0"/>
          <c:cat>
            <c:strRef>
              <c:f>CSIP!$G$68:$G$115</c:f>
              <c:strCache>
                <c:ptCount val="48"/>
                <c:pt idx="0">
                  <c:v>Standard 3 Prep Work_AI 1</c:v>
                </c:pt>
                <c:pt idx="1">
                  <c:v>Standard 3 Prep Work_AI 2</c:v>
                </c:pt>
                <c:pt idx="2">
                  <c:v>Standard 3 Prep Work_AI 3</c:v>
                </c:pt>
                <c:pt idx="3">
                  <c:v>Standard 3 Prep Work_AI 4</c:v>
                </c:pt>
                <c:pt idx="4">
                  <c:v>Standard 3 Prep Work_AI 5</c:v>
                </c:pt>
                <c:pt idx="5">
                  <c:v>Standard 3 Prep Work_AI 6</c:v>
                </c:pt>
                <c:pt idx="6">
                  <c:v>3.1.a_AI 1</c:v>
                </c:pt>
                <c:pt idx="7">
                  <c:v>3.1.b_AI 1</c:v>
                </c:pt>
                <c:pt idx="8">
                  <c:v>3.1.c_AI 1</c:v>
                </c:pt>
                <c:pt idx="9">
                  <c:v>3.2.a_AI 1</c:v>
                </c:pt>
                <c:pt idx="10">
                  <c:v>3.2.a_AI 2</c:v>
                </c:pt>
                <c:pt idx="11">
                  <c:v>3.2.a_AI 3</c:v>
                </c:pt>
                <c:pt idx="12">
                  <c:v>3.2.a_AI 4</c:v>
                </c:pt>
                <c:pt idx="13">
                  <c:v>3.3.a_AI 1</c:v>
                </c:pt>
                <c:pt idx="14">
                  <c:v>3.4.a_AI 1</c:v>
                </c:pt>
                <c:pt idx="15">
                  <c:v>3.4.a_AI 2</c:v>
                </c:pt>
                <c:pt idx="16">
                  <c:v>3.4.a_AI 3</c:v>
                </c:pt>
                <c:pt idx="17">
                  <c:v>3.4.a_AI 5</c:v>
                </c:pt>
                <c:pt idx="18">
                  <c:v>3.4.a_AI 6</c:v>
                </c:pt>
                <c:pt idx="19">
                  <c:v>3.4.b_AI 1</c:v>
                </c:pt>
                <c:pt idx="20">
                  <c:v>3.4.b_AI 2</c:v>
                </c:pt>
                <c:pt idx="21">
                  <c:v>3.4.b_AI 3</c:v>
                </c:pt>
                <c:pt idx="22">
                  <c:v>3.4.b_AI 4</c:v>
                </c:pt>
                <c:pt idx="23">
                  <c:v>3.4.b_AI 5</c:v>
                </c:pt>
                <c:pt idx="24">
                  <c:v>3.4.b_AI 6</c:v>
                </c:pt>
                <c:pt idx="25">
                  <c:v>3.4.c_AI 1</c:v>
                </c:pt>
                <c:pt idx="26">
                  <c:v>3.4.c_AI 2</c:v>
                </c:pt>
                <c:pt idx="27">
                  <c:v>3.4.c_AI 3</c:v>
                </c:pt>
                <c:pt idx="28">
                  <c:v>3.4.c_AI 5</c:v>
                </c:pt>
                <c:pt idx="29">
                  <c:v>3.4.c_AI 6</c:v>
                </c:pt>
                <c:pt idx="30">
                  <c:v>3.5.a_AI 1</c:v>
                </c:pt>
                <c:pt idx="31">
                  <c:v>3.5.a_AI 2</c:v>
                </c:pt>
                <c:pt idx="32">
                  <c:v>3.5.a_AI 3</c:v>
                </c:pt>
                <c:pt idx="33">
                  <c:v>3.5.a_AI 5</c:v>
                </c:pt>
                <c:pt idx="34">
                  <c:v>3.5.a_AI 6</c:v>
                </c:pt>
                <c:pt idx="35">
                  <c:v>3.6.a_AI 1</c:v>
                </c:pt>
                <c:pt idx="36">
                  <c:v>3.6.a_AI 2</c:v>
                </c:pt>
                <c:pt idx="37">
                  <c:v>3.6.a_AI 3</c:v>
                </c:pt>
                <c:pt idx="38">
                  <c:v>3.6.a_AI 5</c:v>
                </c:pt>
                <c:pt idx="39">
                  <c:v>3.6.a_AI 6</c:v>
                </c:pt>
                <c:pt idx="40">
                  <c:v>3.6.a_AI 7</c:v>
                </c:pt>
                <c:pt idx="41">
                  <c:v>3.6.a_AI 8</c:v>
                </c:pt>
                <c:pt idx="42">
                  <c:v>3.7a_AI 1</c:v>
                </c:pt>
                <c:pt idx="43">
                  <c:v>3.7a_AI 2</c:v>
                </c:pt>
                <c:pt idx="44">
                  <c:v>3.7a_AI 3</c:v>
                </c:pt>
                <c:pt idx="45">
                  <c:v>3.7a_AI 4</c:v>
                </c:pt>
                <c:pt idx="46">
                  <c:v>3.7a_AI 5</c:v>
                </c:pt>
                <c:pt idx="47">
                  <c:v>3.7a_AI 6</c:v>
                </c:pt>
              </c:strCache>
            </c:strRef>
          </c:cat>
          <c:val>
            <c:numRef>
              <c:f>CSIP!$K$68:$K$115</c:f>
              <c:numCache>
                <c:formatCode>m/d/yyyy;@</c:formatCode>
                <c:ptCount val="48"/>
              </c:numCache>
            </c:numRef>
          </c:val>
          <c:extLst>
            <c:ext xmlns:c16="http://schemas.microsoft.com/office/drawing/2014/chart" uri="{C3380CC4-5D6E-409C-BE32-E72D297353CC}">
              <c16:uniqueId val="{00000000-E0D0-4805-85E2-CA209321E324}"/>
            </c:ext>
          </c:extLst>
        </c:ser>
        <c:ser>
          <c:idx val="1"/>
          <c:order val="1"/>
          <c:tx>
            <c:v>Duration</c:v>
          </c:tx>
          <c:spPr>
            <a:solidFill>
              <a:srgbClr val="C00000"/>
            </a:solidFill>
            <a:ln>
              <a:noFill/>
            </a:ln>
            <a:effectLst/>
          </c:spPr>
          <c:invertIfNegative val="0"/>
          <c:cat>
            <c:strRef>
              <c:f>CSIP!$G$68:$G$115</c:f>
              <c:strCache>
                <c:ptCount val="48"/>
                <c:pt idx="0">
                  <c:v>Standard 3 Prep Work_AI 1</c:v>
                </c:pt>
                <c:pt idx="1">
                  <c:v>Standard 3 Prep Work_AI 2</c:v>
                </c:pt>
                <c:pt idx="2">
                  <c:v>Standard 3 Prep Work_AI 3</c:v>
                </c:pt>
                <c:pt idx="3">
                  <c:v>Standard 3 Prep Work_AI 4</c:v>
                </c:pt>
                <c:pt idx="4">
                  <c:v>Standard 3 Prep Work_AI 5</c:v>
                </c:pt>
                <c:pt idx="5">
                  <c:v>Standard 3 Prep Work_AI 6</c:v>
                </c:pt>
                <c:pt idx="6">
                  <c:v>3.1.a_AI 1</c:v>
                </c:pt>
                <c:pt idx="7">
                  <c:v>3.1.b_AI 1</c:v>
                </c:pt>
                <c:pt idx="8">
                  <c:v>3.1.c_AI 1</c:v>
                </c:pt>
                <c:pt idx="9">
                  <c:v>3.2.a_AI 1</c:v>
                </c:pt>
                <c:pt idx="10">
                  <c:v>3.2.a_AI 2</c:v>
                </c:pt>
                <c:pt idx="11">
                  <c:v>3.2.a_AI 3</c:v>
                </c:pt>
                <c:pt idx="12">
                  <c:v>3.2.a_AI 4</c:v>
                </c:pt>
                <c:pt idx="13">
                  <c:v>3.3.a_AI 1</c:v>
                </c:pt>
                <c:pt idx="14">
                  <c:v>3.4.a_AI 1</c:v>
                </c:pt>
                <c:pt idx="15">
                  <c:v>3.4.a_AI 2</c:v>
                </c:pt>
                <c:pt idx="16">
                  <c:v>3.4.a_AI 3</c:v>
                </c:pt>
                <c:pt idx="17">
                  <c:v>3.4.a_AI 5</c:v>
                </c:pt>
                <c:pt idx="18">
                  <c:v>3.4.a_AI 6</c:v>
                </c:pt>
                <c:pt idx="19">
                  <c:v>3.4.b_AI 1</c:v>
                </c:pt>
                <c:pt idx="20">
                  <c:v>3.4.b_AI 2</c:v>
                </c:pt>
                <c:pt idx="21">
                  <c:v>3.4.b_AI 3</c:v>
                </c:pt>
                <c:pt idx="22">
                  <c:v>3.4.b_AI 4</c:v>
                </c:pt>
                <c:pt idx="23">
                  <c:v>3.4.b_AI 5</c:v>
                </c:pt>
                <c:pt idx="24">
                  <c:v>3.4.b_AI 6</c:v>
                </c:pt>
                <c:pt idx="25">
                  <c:v>3.4.c_AI 1</c:v>
                </c:pt>
                <c:pt idx="26">
                  <c:v>3.4.c_AI 2</c:v>
                </c:pt>
                <c:pt idx="27">
                  <c:v>3.4.c_AI 3</c:v>
                </c:pt>
                <c:pt idx="28">
                  <c:v>3.4.c_AI 5</c:v>
                </c:pt>
                <c:pt idx="29">
                  <c:v>3.4.c_AI 6</c:v>
                </c:pt>
                <c:pt idx="30">
                  <c:v>3.5.a_AI 1</c:v>
                </c:pt>
                <c:pt idx="31">
                  <c:v>3.5.a_AI 2</c:v>
                </c:pt>
                <c:pt idx="32">
                  <c:v>3.5.a_AI 3</c:v>
                </c:pt>
                <c:pt idx="33">
                  <c:v>3.5.a_AI 5</c:v>
                </c:pt>
                <c:pt idx="34">
                  <c:v>3.5.a_AI 6</c:v>
                </c:pt>
                <c:pt idx="35">
                  <c:v>3.6.a_AI 1</c:v>
                </c:pt>
                <c:pt idx="36">
                  <c:v>3.6.a_AI 2</c:v>
                </c:pt>
                <c:pt idx="37">
                  <c:v>3.6.a_AI 3</c:v>
                </c:pt>
                <c:pt idx="38">
                  <c:v>3.6.a_AI 5</c:v>
                </c:pt>
                <c:pt idx="39">
                  <c:v>3.6.a_AI 6</c:v>
                </c:pt>
                <c:pt idx="40">
                  <c:v>3.6.a_AI 7</c:v>
                </c:pt>
                <c:pt idx="41">
                  <c:v>3.6.a_AI 8</c:v>
                </c:pt>
                <c:pt idx="42">
                  <c:v>3.7a_AI 1</c:v>
                </c:pt>
                <c:pt idx="43">
                  <c:v>3.7a_AI 2</c:v>
                </c:pt>
                <c:pt idx="44">
                  <c:v>3.7a_AI 3</c:v>
                </c:pt>
                <c:pt idx="45">
                  <c:v>3.7a_AI 4</c:v>
                </c:pt>
                <c:pt idx="46">
                  <c:v>3.7a_AI 5</c:v>
                </c:pt>
                <c:pt idx="47">
                  <c:v>3.7a_AI 6</c:v>
                </c:pt>
              </c:strCache>
            </c:strRef>
          </c:cat>
          <c:val>
            <c:numRef>
              <c:f>CSIP!$M$68:$M$115</c:f>
              <c:numCache>
                <c:formatCode>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extLst>
            <c:ext xmlns:c16="http://schemas.microsoft.com/office/drawing/2014/chart" uri="{C3380CC4-5D6E-409C-BE32-E72D297353CC}">
              <c16:uniqueId val="{00000001-E0D0-4805-85E2-CA209321E324}"/>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4 - Comprehensive Strategic Improvement Plan Timeline</a:t>
            </a:r>
          </a:p>
        </c:rich>
      </c:tx>
      <c:layout>
        <c:manualLayout>
          <c:xMode val="edge"/>
          <c:yMode val="edge"/>
          <c:x val="0.37021590889621048"/>
          <c:y val="1.128443404509308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solidFill>
              <a:sysClr val="window" lastClr="FFFFFF"/>
            </a:solidFill>
            <a:ln>
              <a:noFill/>
            </a:ln>
            <a:effectLst/>
          </c:spPr>
          <c:invertIfNegative val="0"/>
          <c:cat>
            <c:strRef>
              <c:f>CSIP!$G$116:$G$155</c:f>
              <c:strCache>
                <c:ptCount val="40"/>
                <c:pt idx="0">
                  <c:v>Standard 4 Prep Work_AI 1</c:v>
                </c:pt>
                <c:pt idx="1">
                  <c:v>Standard 4 Prep Work_AI 2</c:v>
                </c:pt>
                <c:pt idx="2">
                  <c:v>Standard 4 Prep Work_AI 3</c:v>
                </c:pt>
                <c:pt idx="3">
                  <c:v>Standard 4 Prep Work_AI 4</c:v>
                </c:pt>
                <c:pt idx="4">
                  <c:v>Standard 4 Prep Work_AI 5</c:v>
                </c:pt>
                <c:pt idx="5">
                  <c:v>Standard 4 Prep Work_AI 6</c:v>
                </c:pt>
                <c:pt idx="6">
                  <c:v>4.1.a_AI 1</c:v>
                </c:pt>
                <c:pt idx="7">
                  <c:v>4.1.a_AI 2</c:v>
                </c:pt>
                <c:pt idx="8">
                  <c:v>4.1.a_AI 3</c:v>
                </c:pt>
                <c:pt idx="9">
                  <c:v>4.1.b_AI 1</c:v>
                </c:pt>
                <c:pt idx="10">
                  <c:v>4.1.b_AI 2</c:v>
                </c:pt>
                <c:pt idx="11">
                  <c:v>4.1.b_AI 3</c:v>
                </c:pt>
                <c:pt idx="12">
                  <c:v>4.1.b_AI 4</c:v>
                </c:pt>
                <c:pt idx="13">
                  <c:v>4.1.b_AI 5</c:v>
                </c:pt>
                <c:pt idx="14">
                  <c:v>4.1.b_AI 6</c:v>
                </c:pt>
                <c:pt idx="15">
                  <c:v>4.1.b_AI 7</c:v>
                </c:pt>
                <c:pt idx="16">
                  <c:v>4.2.a_AI 1</c:v>
                </c:pt>
                <c:pt idx="17">
                  <c:v>4.2.a.I_AI 1</c:v>
                </c:pt>
                <c:pt idx="18">
                  <c:v>4.2.a.II_AI 1</c:v>
                </c:pt>
                <c:pt idx="19">
                  <c:v>4.2.a.III_AI 1</c:v>
                </c:pt>
                <c:pt idx="20">
                  <c:v>4.2.a.IV_AI 1</c:v>
                </c:pt>
                <c:pt idx="21">
                  <c:v>4.2.a.V_AI 1</c:v>
                </c:pt>
                <c:pt idx="22">
                  <c:v>4.2.a.VI_AI 1</c:v>
                </c:pt>
                <c:pt idx="23">
                  <c:v>4.2.a.VII_AI 1</c:v>
                </c:pt>
                <c:pt idx="24">
                  <c:v>4.2.a.VIII_AI 1</c:v>
                </c:pt>
                <c:pt idx="25">
                  <c:v>4.2.a.IX_AI 1</c:v>
                </c:pt>
                <c:pt idx="26">
                  <c:v>4.2.a.X_AI 1</c:v>
                </c:pt>
                <c:pt idx="27">
                  <c:v>4.2.a.XI_AI 1</c:v>
                </c:pt>
                <c:pt idx="28">
                  <c:v>4.2.a.XII_AI 1</c:v>
                </c:pt>
                <c:pt idx="29">
                  <c:v>4.2.a.XIII_AI 1</c:v>
                </c:pt>
                <c:pt idx="30">
                  <c:v>4.2.a.XIV_AI 1</c:v>
                </c:pt>
                <c:pt idx="31">
                  <c:v>4.2.a.XV_AI 1</c:v>
                </c:pt>
                <c:pt idx="32">
                  <c:v>4.2.a.XVI_AI 1</c:v>
                </c:pt>
                <c:pt idx="33">
                  <c:v>4.2.a.XVII_AI 1</c:v>
                </c:pt>
                <c:pt idx="34">
                  <c:v>4.2.a.XVIII_AI 1</c:v>
                </c:pt>
                <c:pt idx="35">
                  <c:v>4.2.a.XIX_AI 1</c:v>
                </c:pt>
                <c:pt idx="36">
                  <c:v>4.2.a.XX_AI 1</c:v>
                </c:pt>
                <c:pt idx="37">
                  <c:v>4.3.a_AI 1</c:v>
                </c:pt>
                <c:pt idx="38">
                  <c:v>4.3.b_AI 1</c:v>
                </c:pt>
                <c:pt idx="39">
                  <c:v>4.3.b_AI 2</c:v>
                </c:pt>
              </c:strCache>
            </c:strRef>
          </c:cat>
          <c:val>
            <c:numRef>
              <c:f>CSIP!$K$116:$K$155</c:f>
              <c:numCache>
                <c:formatCode>m/d/yyyy;@</c:formatCode>
                <c:ptCount val="40"/>
              </c:numCache>
            </c:numRef>
          </c:val>
          <c:extLst>
            <c:ext xmlns:c16="http://schemas.microsoft.com/office/drawing/2014/chart" uri="{C3380CC4-5D6E-409C-BE32-E72D297353CC}">
              <c16:uniqueId val="{00000000-A4AE-4716-A2F2-4A8F6FFB35A0}"/>
            </c:ext>
          </c:extLst>
        </c:ser>
        <c:ser>
          <c:idx val="1"/>
          <c:order val="1"/>
          <c:tx>
            <c:v>Duration</c:v>
          </c:tx>
          <c:spPr>
            <a:solidFill>
              <a:schemeClr val="accent4">
                <a:lumMod val="50000"/>
              </a:schemeClr>
            </a:solidFill>
            <a:ln>
              <a:noFill/>
            </a:ln>
            <a:effectLst/>
          </c:spPr>
          <c:invertIfNegative val="0"/>
          <c:cat>
            <c:strRef>
              <c:f>CSIP!$G$116:$G$155</c:f>
              <c:strCache>
                <c:ptCount val="40"/>
                <c:pt idx="0">
                  <c:v>Standard 4 Prep Work_AI 1</c:v>
                </c:pt>
                <c:pt idx="1">
                  <c:v>Standard 4 Prep Work_AI 2</c:v>
                </c:pt>
                <c:pt idx="2">
                  <c:v>Standard 4 Prep Work_AI 3</c:v>
                </c:pt>
                <c:pt idx="3">
                  <c:v>Standard 4 Prep Work_AI 4</c:v>
                </c:pt>
                <c:pt idx="4">
                  <c:v>Standard 4 Prep Work_AI 5</c:v>
                </c:pt>
                <c:pt idx="5">
                  <c:v>Standard 4 Prep Work_AI 6</c:v>
                </c:pt>
                <c:pt idx="6">
                  <c:v>4.1.a_AI 1</c:v>
                </c:pt>
                <c:pt idx="7">
                  <c:v>4.1.a_AI 2</c:v>
                </c:pt>
                <c:pt idx="8">
                  <c:v>4.1.a_AI 3</c:v>
                </c:pt>
                <c:pt idx="9">
                  <c:v>4.1.b_AI 1</c:v>
                </c:pt>
                <c:pt idx="10">
                  <c:v>4.1.b_AI 2</c:v>
                </c:pt>
                <c:pt idx="11">
                  <c:v>4.1.b_AI 3</c:v>
                </c:pt>
                <c:pt idx="12">
                  <c:v>4.1.b_AI 4</c:v>
                </c:pt>
                <c:pt idx="13">
                  <c:v>4.1.b_AI 5</c:v>
                </c:pt>
                <c:pt idx="14">
                  <c:v>4.1.b_AI 6</c:v>
                </c:pt>
                <c:pt idx="15">
                  <c:v>4.1.b_AI 7</c:v>
                </c:pt>
                <c:pt idx="16">
                  <c:v>4.2.a_AI 1</c:v>
                </c:pt>
                <c:pt idx="17">
                  <c:v>4.2.a.I_AI 1</c:v>
                </c:pt>
                <c:pt idx="18">
                  <c:v>4.2.a.II_AI 1</c:v>
                </c:pt>
                <c:pt idx="19">
                  <c:v>4.2.a.III_AI 1</c:v>
                </c:pt>
                <c:pt idx="20">
                  <c:v>4.2.a.IV_AI 1</c:v>
                </c:pt>
                <c:pt idx="21">
                  <c:v>4.2.a.V_AI 1</c:v>
                </c:pt>
                <c:pt idx="22">
                  <c:v>4.2.a.VI_AI 1</c:v>
                </c:pt>
                <c:pt idx="23">
                  <c:v>4.2.a.VII_AI 1</c:v>
                </c:pt>
                <c:pt idx="24">
                  <c:v>4.2.a.VIII_AI 1</c:v>
                </c:pt>
                <c:pt idx="25">
                  <c:v>4.2.a.IX_AI 1</c:v>
                </c:pt>
                <c:pt idx="26">
                  <c:v>4.2.a.X_AI 1</c:v>
                </c:pt>
                <c:pt idx="27">
                  <c:v>4.2.a.XI_AI 1</c:v>
                </c:pt>
                <c:pt idx="28">
                  <c:v>4.2.a.XII_AI 1</c:v>
                </c:pt>
                <c:pt idx="29">
                  <c:v>4.2.a.XIII_AI 1</c:v>
                </c:pt>
                <c:pt idx="30">
                  <c:v>4.2.a.XIV_AI 1</c:v>
                </c:pt>
                <c:pt idx="31">
                  <c:v>4.2.a.XV_AI 1</c:v>
                </c:pt>
                <c:pt idx="32">
                  <c:v>4.2.a.XVI_AI 1</c:v>
                </c:pt>
                <c:pt idx="33">
                  <c:v>4.2.a.XVII_AI 1</c:v>
                </c:pt>
                <c:pt idx="34">
                  <c:v>4.2.a.XVIII_AI 1</c:v>
                </c:pt>
                <c:pt idx="35">
                  <c:v>4.2.a.XIX_AI 1</c:v>
                </c:pt>
                <c:pt idx="36">
                  <c:v>4.2.a.XX_AI 1</c:v>
                </c:pt>
                <c:pt idx="37">
                  <c:v>4.3.a_AI 1</c:v>
                </c:pt>
                <c:pt idx="38">
                  <c:v>4.3.b_AI 1</c:v>
                </c:pt>
                <c:pt idx="39">
                  <c:v>4.3.b_AI 2</c:v>
                </c:pt>
              </c:strCache>
            </c:strRef>
          </c:cat>
          <c:val>
            <c:numRef>
              <c:f>CSIP!$M$116:$M$155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1-A4AE-4716-A2F2-4A8F6FFB35A0}"/>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5 - Comprehensive Strategic Improvement Plan Timeline</a:t>
            </a:r>
          </a:p>
        </c:rich>
      </c:tx>
      <c:layout>
        <c:manualLayout>
          <c:xMode val="edge"/>
          <c:yMode val="edge"/>
          <c:x val="0.37021590889621048"/>
          <c:y val="1.128443404509308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solidFill>
              <a:sysClr val="window" lastClr="FFFFFF"/>
            </a:solidFill>
            <a:ln>
              <a:noFill/>
            </a:ln>
            <a:effectLst/>
          </c:spPr>
          <c:invertIfNegative val="0"/>
          <c:cat>
            <c:strRef>
              <c:f>CSIP!$G$156:$G$220</c:f>
              <c:strCache>
                <c:ptCount val="65"/>
                <c:pt idx="0">
                  <c:v>Standard 5 Prep Work_AI 1</c:v>
                </c:pt>
                <c:pt idx="1">
                  <c:v>Standard 5 Prep Work_AI 2</c:v>
                </c:pt>
                <c:pt idx="2">
                  <c:v>Standard 5 Prep Work_AI 3</c:v>
                </c:pt>
                <c:pt idx="3">
                  <c:v>Standard 5 Prep Work_AI 4</c:v>
                </c:pt>
                <c:pt idx="4">
                  <c:v>Standard 5 Prep Work_AI 5</c:v>
                </c:pt>
                <c:pt idx="5">
                  <c:v>Standard 5 Prep Work_AI 6</c:v>
                </c:pt>
                <c:pt idx="6">
                  <c:v>Standard 5 Prep Work_AI 7</c:v>
                </c:pt>
                <c:pt idx="7">
                  <c:v>Standard 5 Prep Work_AI 8</c:v>
                </c:pt>
                <c:pt idx="8">
                  <c:v>Standard 5 Prep Work_AI 9</c:v>
                </c:pt>
                <c:pt idx="9">
                  <c:v>5.1.a_AI 1</c:v>
                </c:pt>
                <c:pt idx="10">
                  <c:v>5.1.a_AI 2</c:v>
                </c:pt>
                <c:pt idx="11">
                  <c:v>5.1.a_AI 3</c:v>
                </c:pt>
                <c:pt idx="12">
                  <c:v>5.1.b_AI 1</c:v>
                </c:pt>
                <c:pt idx="13">
                  <c:v>5.1.c_AI 1</c:v>
                </c:pt>
                <c:pt idx="14">
                  <c:v>5.1.d_AI 1</c:v>
                </c:pt>
                <c:pt idx="15">
                  <c:v>5.1.d_AI 2</c:v>
                </c:pt>
                <c:pt idx="16">
                  <c:v>5.1.e_AI 1</c:v>
                </c:pt>
                <c:pt idx="17">
                  <c:v>5.1.f_AI 1</c:v>
                </c:pt>
                <c:pt idx="18">
                  <c:v>5.1.g_AI 1</c:v>
                </c:pt>
                <c:pt idx="19">
                  <c:v>5.1.h_AI 1</c:v>
                </c:pt>
                <c:pt idx="20">
                  <c:v>5.1.i_AI 1</c:v>
                </c:pt>
                <c:pt idx="21">
                  <c:v>5.2.a_AI 1</c:v>
                </c:pt>
                <c:pt idx="22">
                  <c:v>5.2.a_AI 2</c:v>
                </c:pt>
                <c:pt idx="23">
                  <c:v>5.2.a_AI 3</c:v>
                </c:pt>
                <c:pt idx="24">
                  <c:v>5.2.b_AI 1</c:v>
                </c:pt>
                <c:pt idx="25">
                  <c:v>5.2.b_AI 2</c:v>
                </c:pt>
                <c:pt idx="26">
                  <c:v>5.2.b_AI 3</c:v>
                </c:pt>
                <c:pt idx="27">
                  <c:v>5.3.a_AI 1</c:v>
                </c:pt>
                <c:pt idx="28">
                  <c:v>5.3.b_AI 1</c:v>
                </c:pt>
                <c:pt idx="29">
                  <c:v>5.4.a_AI 1</c:v>
                </c:pt>
                <c:pt idx="30">
                  <c:v>5.4.a_AI 2</c:v>
                </c:pt>
                <c:pt idx="31">
                  <c:v>5.4.a_AI 3</c:v>
                </c:pt>
                <c:pt idx="32">
                  <c:v>5.5.a_AI 1</c:v>
                </c:pt>
                <c:pt idx="33">
                  <c:v>5.5.a_AI 2</c:v>
                </c:pt>
                <c:pt idx="34">
                  <c:v>5.5.a_AI 3</c:v>
                </c:pt>
                <c:pt idx="35">
                  <c:v>5.5.b_AI 1</c:v>
                </c:pt>
                <c:pt idx="36">
                  <c:v>5.5c_AI 1</c:v>
                </c:pt>
                <c:pt idx="37">
                  <c:v>5.6.a_AI 1</c:v>
                </c:pt>
                <c:pt idx="38">
                  <c:v>5.6.a_AI 2</c:v>
                </c:pt>
                <c:pt idx="39">
                  <c:v>5.6.a_AI 3</c:v>
                </c:pt>
                <c:pt idx="40">
                  <c:v>5.7.a_AI 1</c:v>
                </c:pt>
                <c:pt idx="41">
                  <c:v>5.7.a_AI 2</c:v>
                </c:pt>
                <c:pt idx="42">
                  <c:v>5.7.a_AI 3</c:v>
                </c:pt>
                <c:pt idx="43">
                  <c:v>5.7.a_AI 4</c:v>
                </c:pt>
                <c:pt idx="44">
                  <c:v>5.7.a_AI 5</c:v>
                </c:pt>
                <c:pt idx="45">
                  <c:v>5.7.a_AI 6</c:v>
                </c:pt>
                <c:pt idx="46">
                  <c:v>5.7.a_AI 7</c:v>
                </c:pt>
                <c:pt idx="47">
                  <c:v>5.7.a_AI 8</c:v>
                </c:pt>
                <c:pt idx="48">
                  <c:v>5.7.a_AI 9</c:v>
                </c:pt>
                <c:pt idx="49">
                  <c:v>5.7.a_AI 10</c:v>
                </c:pt>
                <c:pt idx="50">
                  <c:v>5.7.a_AI 11</c:v>
                </c:pt>
                <c:pt idx="51">
                  <c:v>5.7.b1_AI 1</c:v>
                </c:pt>
                <c:pt idx="52">
                  <c:v>5.7.b2_AI 1</c:v>
                </c:pt>
                <c:pt idx="53">
                  <c:v>5.7.b3_AI 1</c:v>
                </c:pt>
                <c:pt idx="54">
                  <c:v>5.7.b4_AI 1</c:v>
                </c:pt>
                <c:pt idx="55">
                  <c:v>5.7.b5_AI 1</c:v>
                </c:pt>
                <c:pt idx="56">
                  <c:v>5.7.b6_AI 1</c:v>
                </c:pt>
                <c:pt idx="57">
                  <c:v>5.7.b7_AI 1</c:v>
                </c:pt>
                <c:pt idx="58">
                  <c:v>5.7.b8_AI 1</c:v>
                </c:pt>
                <c:pt idx="59">
                  <c:v>5.7.b9_AI 1</c:v>
                </c:pt>
                <c:pt idx="60">
                  <c:v>5.7.c_AI 1</c:v>
                </c:pt>
                <c:pt idx="61">
                  <c:v>5.7.c_AI 2</c:v>
                </c:pt>
                <c:pt idx="62">
                  <c:v>5.7.c_AI 3</c:v>
                </c:pt>
                <c:pt idx="63">
                  <c:v>5.7.c_AI 5</c:v>
                </c:pt>
                <c:pt idx="64">
                  <c:v>5.7.c_AI 6</c:v>
                </c:pt>
              </c:strCache>
            </c:strRef>
          </c:cat>
          <c:val>
            <c:numRef>
              <c:f>CSIP!$K$156:$K$220</c:f>
              <c:numCache>
                <c:formatCode>m/d/yyyy;@</c:formatCode>
                <c:ptCount val="65"/>
              </c:numCache>
            </c:numRef>
          </c:val>
          <c:extLst>
            <c:ext xmlns:c16="http://schemas.microsoft.com/office/drawing/2014/chart" uri="{C3380CC4-5D6E-409C-BE32-E72D297353CC}">
              <c16:uniqueId val="{00000000-D38C-40B5-9565-97CD095E7E5C}"/>
            </c:ext>
          </c:extLst>
        </c:ser>
        <c:ser>
          <c:idx val="1"/>
          <c:order val="1"/>
          <c:tx>
            <c:v>Duration</c:v>
          </c:tx>
          <c:spPr>
            <a:solidFill>
              <a:schemeClr val="accent6">
                <a:lumMod val="50000"/>
              </a:schemeClr>
            </a:solidFill>
            <a:ln>
              <a:noFill/>
            </a:ln>
            <a:effectLst/>
          </c:spPr>
          <c:invertIfNegative val="0"/>
          <c:cat>
            <c:strRef>
              <c:f>CSIP!$G$156:$G$220</c:f>
              <c:strCache>
                <c:ptCount val="65"/>
                <c:pt idx="0">
                  <c:v>Standard 5 Prep Work_AI 1</c:v>
                </c:pt>
                <c:pt idx="1">
                  <c:v>Standard 5 Prep Work_AI 2</c:v>
                </c:pt>
                <c:pt idx="2">
                  <c:v>Standard 5 Prep Work_AI 3</c:v>
                </c:pt>
                <c:pt idx="3">
                  <c:v>Standard 5 Prep Work_AI 4</c:v>
                </c:pt>
                <c:pt idx="4">
                  <c:v>Standard 5 Prep Work_AI 5</c:v>
                </c:pt>
                <c:pt idx="5">
                  <c:v>Standard 5 Prep Work_AI 6</c:v>
                </c:pt>
                <c:pt idx="6">
                  <c:v>Standard 5 Prep Work_AI 7</c:v>
                </c:pt>
                <c:pt idx="7">
                  <c:v>Standard 5 Prep Work_AI 8</c:v>
                </c:pt>
                <c:pt idx="8">
                  <c:v>Standard 5 Prep Work_AI 9</c:v>
                </c:pt>
                <c:pt idx="9">
                  <c:v>5.1.a_AI 1</c:v>
                </c:pt>
                <c:pt idx="10">
                  <c:v>5.1.a_AI 2</c:v>
                </c:pt>
                <c:pt idx="11">
                  <c:v>5.1.a_AI 3</c:v>
                </c:pt>
                <c:pt idx="12">
                  <c:v>5.1.b_AI 1</c:v>
                </c:pt>
                <c:pt idx="13">
                  <c:v>5.1.c_AI 1</c:v>
                </c:pt>
                <c:pt idx="14">
                  <c:v>5.1.d_AI 1</c:v>
                </c:pt>
                <c:pt idx="15">
                  <c:v>5.1.d_AI 2</c:v>
                </c:pt>
                <c:pt idx="16">
                  <c:v>5.1.e_AI 1</c:v>
                </c:pt>
                <c:pt idx="17">
                  <c:v>5.1.f_AI 1</c:v>
                </c:pt>
                <c:pt idx="18">
                  <c:v>5.1.g_AI 1</c:v>
                </c:pt>
                <c:pt idx="19">
                  <c:v>5.1.h_AI 1</c:v>
                </c:pt>
                <c:pt idx="20">
                  <c:v>5.1.i_AI 1</c:v>
                </c:pt>
                <c:pt idx="21">
                  <c:v>5.2.a_AI 1</c:v>
                </c:pt>
                <c:pt idx="22">
                  <c:v>5.2.a_AI 2</c:v>
                </c:pt>
                <c:pt idx="23">
                  <c:v>5.2.a_AI 3</c:v>
                </c:pt>
                <c:pt idx="24">
                  <c:v>5.2.b_AI 1</c:v>
                </c:pt>
                <c:pt idx="25">
                  <c:v>5.2.b_AI 2</c:v>
                </c:pt>
                <c:pt idx="26">
                  <c:v>5.2.b_AI 3</c:v>
                </c:pt>
                <c:pt idx="27">
                  <c:v>5.3.a_AI 1</c:v>
                </c:pt>
                <c:pt idx="28">
                  <c:v>5.3.b_AI 1</c:v>
                </c:pt>
                <c:pt idx="29">
                  <c:v>5.4.a_AI 1</c:v>
                </c:pt>
                <c:pt idx="30">
                  <c:v>5.4.a_AI 2</c:v>
                </c:pt>
                <c:pt idx="31">
                  <c:v>5.4.a_AI 3</c:v>
                </c:pt>
                <c:pt idx="32">
                  <c:v>5.5.a_AI 1</c:v>
                </c:pt>
                <c:pt idx="33">
                  <c:v>5.5.a_AI 2</c:v>
                </c:pt>
                <c:pt idx="34">
                  <c:v>5.5.a_AI 3</c:v>
                </c:pt>
                <c:pt idx="35">
                  <c:v>5.5.b_AI 1</c:v>
                </c:pt>
                <c:pt idx="36">
                  <c:v>5.5c_AI 1</c:v>
                </c:pt>
                <c:pt idx="37">
                  <c:v>5.6.a_AI 1</c:v>
                </c:pt>
                <c:pt idx="38">
                  <c:v>5.6.a_AI 2</c:v>
                </c:pt>
                <c:pt idx="39">
                  <c:v>5.6.a_AI 3</c:v>
                </c:pt>
                <c:pt idx="40">
                  <c:v>5.7.a_AI 1</c:v>
                </c:pt>
                <c:pt idx="41">
                  <c:v>5.7.a_AI 2</c:v>
                </c:pt>
                <c:pt idx="42">
                  <c:v>5.7.a_AI 3</c:v>
                </c:pt>
                <c:pt idx="43">
                  <c:v>5.7.a_AI 4</c:v>
                </c:pt>
                <c:pt idx="44">
                  <c:v>5.7.a_AI 5</c:v>
                </c:pt>
                <c:pt idx="45">
                  <c:v>5.7.a_AI 6</c:v>
                </c:pt>
                <c:pt idx="46">
                  <c:v>5.7.a_AI 7</c:v>
                </c:pt>
                <c:pt idx="47">
                  <c:v>5.7.a_AI 8</c:v>
                </c:pt>
                <c:pt idx="48">
                  <c:v>5.7.a_AI 9</c:v>
                </c:pt>
                <c:pt idx="49">
                  <c:v>5.7.a_AI 10</c:v>
                </c:pt>
                <c:pt idx="50">
                  <c:v>5.7.a_AI 11</c:v>
                </c:pt>
                <c:pt idx="51">
                  <c:v>5.7.b1_AI 1</c:v>
                </c:pt>
                <c:pt idx="52">
                  <c:v>5.7.b2_AI 1</c:v>
                </c:pt>
                <c:pt idx="53">
                  <c:v>5.7.b3_AI 1</c:v>
                </c:pt>
                <c:pt idx="54">
                  <c:v>5.7.b4_AI 1</c:v>
                </c:pt>
                <c:pt idx="55">
                  <c:v>5.7.b5_AI 1</c:v>
                </c:pt>
                <c:pt idx="56">
                  <c:v>5.7.b6_AI 1</c:v>
                </c:pt>
                <c:pt idx="57">
                  <c:v>5.7.b7_AI 1</c:v>
                </c:pt>
                <c:pt idx="58">
                  <c:v>5.7.b8_AI 1</c:v>
                </c:pt>
                <c:pt idx="59">
                  <c:v>5.7.b9_AI 1</c:v>
                </c:pt>
                <c:pt idx="60">
                  <c:v>5.7.c_AI 1</c:v>
                </c:pt>
                <c:pt idx="61">
                  <c:v>5.7.c_AI 2</c:v>
                </c:pt>
                <c:pt idx="62">
                  <c:v>5.7.c_AI 3</c:v>
                </c:pt>
                <c:pt idx="63">
                  <c:v>5.7.c_AI 5</c:v>
                </c:pt>
                <c:pt idx="64">
                  <c:v>5.7.c_AI 6</c:v>
                </c:pt>
              </c:strCache>
            </c:strRef>
          </c:cat>
          <c:val>
            <c:numRef>
              <c:f>CSIP!$M$156:$M$220</c:f>
              <c:numCache>
                <c:formatCode>0</c:formatCode>
                <c:ptCount val="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numCache>
            </c:numRef>
          </c:val>
          <c:extLst>
            <c:ext xmlns:c16="http://schemas.microsoft.com/office/drawing/2014/chart" uri="{C3380CC4-5D6E-409C-BE32-E72D297353CC}">
              <c16:uniqueId val="{00000001-D38C-40B5-9565-97CD095E7E5C}"/>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6 - Comprehensive Strategic Improvement Plan Timeline</a:t>
            </a:r>
          </a:p>
        </c:rich>
      </c:tx>
      <c:layout>
        <c:manualLayout>
          <c:xMode val="edge"/>
          <c:yMode val="edge"/>
          <c:x val="0.37021592956917182"/>
          <c:y val="3.828400082779391E-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solidFill>
              <a:sysClr val="window" lastClr="FFFFFF"/>
            </a:solidFill>
            <a:ln>
              <a:noFill/>
            </a:ln>
            <a:effectLst/>
          </c:spPr>
          <c:invertIfNegative val="0"/>
          <c:cat>
            <c:strRef>
              <c:f>CSIP!$G$221:$G$236</c:f>
              <c:strCache>
                <c:ptCount val="16"/>
                <c:pt idx="0">
                  <c:v>Standard 6 Prep Work_AI 1</c:v>
                </c:pt>
                <c:pt idx="1">
                  <c:v>Standard 6 Prep Work_AI 2</c:v>
                </c:pt>
                <c:pt idx="2">
                  <c:v>Standard 6 Prep Work_AI 3</c:v>
                </c:pt>
                <c:pt idx="3">
                  <c:v>Standard 6 Prep Work_AI 4</c:v>
                </c:pt>
                <c:pt idx="4">
                  <c:v>Standard 6 Prep Work_AI 5</c:v>
                </c:pt>
                <c:pt idx="5">
                  <c:v>Standard 6 Prep Work_AI 6</c:v>
                </c:pt>
                <c:pt idx="6">
                  <c:v>6.1.a_AI 1</c:v>
                </c:pt>
                <c:pt idx="7">
                  <c:v>6.1.a_AI 2</c:v>
                </c:pt>
                <c:pt idx="8">
                  <c:v>6.1.a_AI 3</c:v>
                </c:pt>
                <c:pt idx="9">
                  <c:v>6.1.a_AI 5</c:v>
                </c:pt>
                <c:pt idx="10">
                  <c:v>6.1.a_AI 6</c:v>
                </c:pt>
                <c:pt idx="11">
                  <c:v>6.1.b_AI 1</c:v>
                </c:pt>
                <c:pt idx="12">
                  <c:v>6.2.a_AI 1</c:v>
                </c:pt>
                <c:pt idx="13">
                  <c:v>6.2.a_AI 2</c:v>
                </c:pt>
                <c:pt idx="14">
                  <c:v>6.2.b_AI 1</c:v>
                </c:pt>
                <c:pt idx="15">
                  <c:v>6.2.b_AI 2</c:v>
                </c:pt>
              </c:strCache>
            </c:strRef>
          </c:cat>
          <c:val>
            <c:numRef>
              <c:f>CSIP!$K$221:$K$236</c:f>
              <c:numCache>
                <c:formatCode>m/d/yyyy;@</c:formatCode>
                <c:ptCount val="16"/>
              </c:numCache>
            </c:numRef>
          </c:val>
          <c:extLst>
            <c:ext xmlns:c16="http://schemas.microsoft.com/office/drawing/2014/chart" uri="{C3380CC4-5D6E-409C-BE32-E72D297353CC}">
              <c16:uniqueId val="{00000000-5379-4C01-BFB4-B582040ABD91}"/>
            </c:ext>
          </c:extLst>
        </c:ser>
        <c:ser>
          <c:idx val="1"/>
          <c:order val="1"/>
          <c:tx>
            <c:v>Duration</c:v>
          </c:tx>
          <c:spPr>
            <a:solidFill>
              <a:srgbClr val="996633"/>
            </a:solidFill>
            <a:ln>
              <a:noFill/>
            </a:ln>
            <a:effectLst/>
          </c:spPr>
          <c:invertIfNegative val="0"/>
          <c:cat>
            <c:strRef>
              <c:f>CSIP!$G$221:$G$236</c:f>
              <c:strCache>
                <c:ptCount val="16"/>
                <c:pt idx="0">
                  <c:v>Standard 6 Prep Work_AI 1</c:v>
                </c:pt>
                <c:pt idx="1">
                  <c:v>Standard 6 Prep Work_AI 2</c:v>
                </c:pt>
                <c:pt idx="2">
                  <c:v>Standard 6 Prep Work_AI 3</c:v>
                </c:pt>
                <c:pt idx="3">
                  <c:v>Standard 6 Prep Work_AI 4</c:v>
                </c:pt>
                <c:pt idx="4">
                  <c:v>Standard 6 Prep Work_AI 5</c:v>
                </c:pt>
                <c:pt idx="5">
                  <c:v>Standard 6 Prep Work_AI 6</c:v>
                </c:pt>
                <c:pt idx="6">
                  <c:v>6.1.a_AI 1</c:v>
                </c:pt>
                <c:pt idx="7">
                  <c:v>6.1.a_AI 2</c:v>
                </c:pt>
                <c:pt idx="8">
                  <c:v>6.1.a_AI 3</c:v>
                </c:pt>
                <c:pt idx="9">
                  <c:v>6.1.a_AI 5</c:v>
                </c:pt>
                <c:pt idx="10">
                  <c:v>6.1.a_AI 6</c:v>
                </c:pt>
                <c:pt idx="11">
                  <c:v>6.1.b_AI 1</c:v>
                </c:pt>
                <c:pt idx="12">
                  <c:v>6.2.a_AI 1</c:v>
                </c:pt>
                <c:pt idx="13">
                  <c:v>6.2.a_AI 2</c:v>
                </c:pt>
                <c:pt idx="14">
                  <c:v>6.2.b_AI 1</c:v>
                </c:pt>
                <c:pt idx="15">
                  <c:v>6.2.b_AI 2</c:v>
                </c:pt>
              </c:strCache>
            </c:strRef>
          </c:cat>
          <c:val>
            <c:numRef>
              <c:f>CSIP!$M$221:$M$236</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5379-4C01-BFB4-B582040ABD91}"/>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7 - Comprehensive Strategic Improvement Plan Timeline</a:t>
            </a:r>
          </a:p>
        </c:rich>
      </c:tx>
      <c:layout>
        <c:manualLayout>
          <c:xMode val="edge"/>
          <c:yMode val="edge"/>
          <c:x val="0.37021592956917182"/>
          <c:y val="3.828400082779391E-3"/>
        </c:manualLayout>
      </c:layout>
      <c:overlay val="0"/>
      <c:spPr>
        <a:noFill/>
        <a:ln>
          <a:noFill/>
        </a:ln>
        <a:effectLst/>
      </c:sp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2"/>
          <c:order val="0"/>
          <c:tx>
            <c:v>Start</c:v>
          </c:tx>
          <c:spPr>
            <a:solidFill>
              <a:sysClr val="window" lastClr="FFFFFF"/>
            </a:solidFill>
          </c:spPr>
          <c:invertIfNegative val="0"/>
          <c:cat>
            <c:strRef>
              <c:f>CSIP!$G$237:$G$244</c:f>
              <c:strCache>
                <c:ptCount val="8"/>
                <c:pt idx="0">
                  <c:v>Standard 7 Prep Work_AI 1</c:v>
                </c:pt>
                <c:pt idx="1">
                  <c:v>Standard 7 Prep Work_AI 2</c:v>
                </c:pt>
                <c:pt idx="2">
                  <c:v>Standard 7 Prep Work_AI 3</c:v>
                </c:pt>
                <c:pt idx="3">
                  <c:v>Standard 7 Prep Work_AI 4</c:v>
                </c:pt>
                <c:pt idx="4">
                  <c:v>Standard 7 Prep Work_AI 5</c:v>
                </c:pt>
                <c:pt idx="5">
                  <c:v>Standard 7 Prep Work_AI 6</c:v>
                </c:pt>
                <c:pt idx="6">
                  <c:v>7.1.a_AI 1</c:v>
                </c:pt>
                <c:pt idx="7">
                  <c:v>7.2.a_AI 1</c:v>
                </c:pt>
              </c:strCache>
            </c:strRef>
          </c:cat>
          <c:val>
            <c:numRef>
              <c:f>CSIP!$K$237:$K$244</c:f>
              <c:numCache>
                <c:formatCode>m/d/yyyy;@</c:formatCode>
                <c:ptCount val="8"/>
              </c:numCache>
            </c:numRef>
          </c:val>
          <c:extLst>
            <c:ext xmlns:c16="http://schemas.microsoft.com/office/drawing/2014/chart" uri="{C3380CC4-5D6E-409C-BE32-E72D297353CC}">
              <c16:uniqueId val="{00000007-5B2F-44E7-AC61-6D336518EB22}"/>
            </c:ext>
          </c:extLst>
        </c:ser>
        <c:ser>
          <c:idx val="3"/>
          <c:order val="1"/>
          <c:tx>
            <c:v>Duration</c:v>
          </c:tx>
          <c:spPr>
            <a:solidFill>
              <a:schemeClr val="bg2">
                <a:lumMod val="10000"/>
              </a:schemeClr>
            </a:solidFill>
          </c:spPr>
          <c:invertIfNegative val="0"/>
          <c:cat>
            <c:strRef>
              <c:f>CSIP!$G$237:$G$244</c:f>
              <c:strCache>
                <c:ptCount val="8"/>
                <c:pt idx="0">
                  <c:v>Standard 7 Prep Work_AI 1</c:v>
                </c:pt>
                <c:pt idx="1">
                  <c:v>Standard 7 Prep Work_AI 2</c:v>
                </c:pt>
                <c:pt idx="2">
                  <c:v>Standard 7 Prep Work_AI 3</c:v>
                </c:pt>
                <c:pt idx="3">
                  <c:v>Standard 7 Prep Work_AI 4</c:v>
                </c:pt>
                <c:pt idx="4">
                  <c:v>Standard 7 Prep Work_AI 5</c:v>
                </c:pt>
                <c:pt idx="5">
                  <c:v>Standard 7 Prep Work_AI 6</c:v>
                </c:pt>
                <c:pt idx="6">
                  <c:v>7.1.a_AI 1</c:v>
                </c:pt>
                <c:pt idx="7">
                  <c:v>7.2.a_AI 1</c:v>
                </c:pt>
              </c:strCache>
            </c:strRef>
          </c:cat>
          <c:val>
            <c:numRef>
              <c:f>CSIP!$M$237:$M$244</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8-5B2F-44E7-AC61-6D336518EB22}"/>
            </c:ext>
          </c:extLst>
        </c:ser>
        <c:ser>
          <c:idx val="0"/>
          <c:order val="2"/>
          <c:tx>
            <c:v>Start</c:v>
          </c:tx>
          <c:spPr>
            <a:solidFill>
              <a:sysClr val="window" lastClr="FFFFFF"/>
            </a:solidFill>
            <a:ln>
              <a:noFill/>
            </a:ln>
            <a:effectLst/>
          </c:spPr>
          <c:invertIfNegative val="0"/>
          <c:cat>
            <c:strRef>
              <c:f>CSIP!$G$237:$G$244</c:f>
              <c:strCache>
                <c:ptCount val="8"/>
                <c:pt idx="0">
                  <c:v>Standard 7 Prep Work_AI 1</c:v>
                </c:pt>
                <c:pt idx="1">
                  <c:v>Standard 7 Prep Work_AI 2</c:v>
                </c:pt>
                <c:pt idx="2">
                  <c:v>Standard 7 Prep Work_AI 3</c:v>
                </c:pt>
                <c:pt idx="3">
                  <c:v>Standard 7 Prep Work_AI 4</c:v>
                </c:pt>
                <c:pt idx="4">
                  <c:v>Standard 7 Prep Work_AI 5</c:v>
                </c:pt>
                <c:pt idx="5">
                  <c:v>Standard 7 Prep Work_AI 6</c:v>
                </c:pt>
                <c:pt idx="6">
                  <c:v>7.1.a_AI 1</c:v>
                </c:pt>
                <c:pt idx="7">
                  <c:v>7.2.a_AI 1</c:v>
                </c:pt>
              </c:strCache>
            </c:strRef>
          </c:cat>
          <c:val>
            <c:numRef>
              <c:f>CSIP!$K$237:$K$244</c:f>
              <c:numCache>
                <c:formatCode>m/d/yyyy;@</c:formatCode>
                <c:ptCount val="8"/>
              </c:numCache>
            </c:numRef>
          </c:val>
          <c:extLst>
            <c:ext xmlns:c16="http://schemas.microsoft.com/office/drawing/2014/chart" uri="{C3380CC4-5D6E-409C-BE32-E72D297353CC}">
              <c16:uniqueId val="{00000004-5B2F-44E7-AC61-6D336518EB22}"/>
            </c:ext>
          </c:extLst>
        </c:ser>
        <c:ser>
          <c:idx val="1"/>
          <c:order val="3"/>
          <c:tx>
            <c:v>Duration</c:v>
          </c:tx>
          <c:spPr>
            <a:solidFill>
              <a:schemeClr val="bg2">
                <a:lumMod val="10000"/>
              </a:schemeClr>
            </a:solidFill>
            <a:ln>
              <a:noFill/>
            </a:ln>
            <a:effectLst/>
          </c:spPr>
          <c:invertIfNegative val="0"/>
          <c:cat>
            <c:strRef>
              <c:f>CSIP!$G$237:$G$244</c:f>
              <c:strCache>
                <c:ptCount val="8"/>
                <c:pt idx="0">
                  <c:v>Standard 7 Prep Work_AI 1</c:v>
                </c:pt>
                <c:pt idx="1">
                  <c:v>Standard 7 Prep Work_AI 2</c:v>
                </c:pt>
                <c:pt idx="2">
                  <c:v>Standard 7 Prep Work_AI 3</c:v>
                </c:pt>
                <c:pt idx="3">
                  <c:v>Standard 7 Prep Work_AI 4</c:v>
                </c:pt>
                <c:pt idx="4">
                  <c:v>Standard 7 Prep Work_AI 5</c:v>
                </c:pt>
                <c:pt idx="5">
                  <c:v>Standard 7 Prep Work_AI 6</c:v>
                </c:pt>
                <c:pt idx="6">
                  <c:v>7.1.a_AI 1</c:v>
                </c:pt>
                <c:pt idx="7">
                  <c:v>7.2.a_AI 1</c:v>
                </c:pt>
              </c:strCache>
            </c:strRef>
          </c:cat>
          <c:val>
            <c:numRef>
              <c:f>CSIP!$M$237:$M$244</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6-5B2F-44E7-AC61-6D336518EB22}"/>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8 - Comprehensive Strategic Improvement Plan Timeline</a:t>
            </a:r>
          </a:p>
        </c:rich>
      </c:tx>
      <c:layout>
        <c:manualLayout>
          <c:xMode val="edge"/>
          <c:yMode val="edge"/>
          <c:x val="0.37021592956917182"/>
          <c:y val="3.828400082779391E-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solidFill>
              <a:sysClr val="window" lastClr="FFFFFF"/>
            </a:solidFill>
            <a:ln>
              <a:noFill/>
            </a:ln>
            <a:effectLst/>
          </c:spPr>
          <c:invertIfNegative val="0"/>
          <c:cat>
            <c:strRef>
              <c:f>CSIP!$G$245:$G$286</c:f>
              <c:strCache>
                <c:ptCount val="42"/>
                <c:pt idx="0">
                  <c:v>Standard 8 Prep Work_AI 1</c:v>
                </c:pt>
                <c:pt idx="1">
                  <c:v>Standard 8 Prep Work_AI 2</c:v>
                </c:pt>
                <c:pt idx="2">
                  <c:v>Standard 8 Prep Work_AI 3</c:v>
                </c:pt>
                <c:pt idx="3">
                  <c:v>Standard 8 Prep Work_AI 4</c:v>
                </c:pt>
                <c:pt idx="4">
                  <c:v>Standard 8 Prep Work_AI 5</c:v>
                </c:pt>
                <c:pt idx="5">
                  <c:v>Standard 8 Prep Work_AI 6</c:v>
                </c:pt>
                <c:pt idx="6">
                  <c:v>8.1.a_AI 1</c:v>
                </c:pt>
                <c:pt idx="7">
                  <c:v>8.1.a_AI 2</c:v>
                </c:pt>
                <c:pt idx="8">
                  <c:v>8.1.a_AI 5</c:v>
                </c:pt>
                <c:pt idx="9">
                  <c:v>8.1.a_AI 6</c:v>
                </c:pt>
                <c:pt idx="10">
                  <c:v>8.1.a_AI 8</c:v>
                </c:pt>
                <c:pt idx="11">
                  <c:v>8.2.a_AI 1</c:v>
                </c:pt>
                <c:pt idx="12">
                  <c:v>8.2.a_AI 2</c:v>
                </c:pt>
                <c:pt idx="13">
                  <c:v>8.2.a_AI 3</c:v>
                </c:pt>
                <c:pt idx="14">
                  <c:v>8.2.a_AI 4</c:v>
                </c:pt>
                <c:pt idx="15">
                  <c:v>8.2.a_AI 5</c:v>
                </c:pt>
                <c:pt idx="16">
                  <c:v>8.2.b_AI 1</c:v>
                </c:pt>
                <c:pt idx="17">
                  <c:v>8.2.b_AI 2</c:v>
                </c:pt>
                <c:pt idx="18">
                  <c:v>8.2.b_AI 3</c:v>
                </c:pt>
                <c:pt idx="19">
                  <c:v>8.2.b_AI 4</c:v>
                </c:pt>
                <c:pt idx="20">
                  <c:v>8.3.a_AI 1</c:v>
                </c:pt>
                <c:pt idx="21">
                  <c:v>8.3.a_AI 2</c:v>
                </c:pt>
                <c:pt idx="22">
                  <c:v>8.3.a_AI 3</c:v>
                </c:pt>
                <c:pt idx="23">
                  <c:v>8.3.a_AI 4</c:v>
                </c:pt>
                <c:pt idx="24">
                  <c:v>8.3.a_AI 5</c:v>
                </c:pt>
                <c:pt idx="25">
                  <c:v>8.3.a_AI 6</c:v>
                </c:pt>
                <c:pt idx="26">
                  <c:v>8.3.a_AI 7</c:v>
                </c:pt>
                <c:pt idx="27">
                  <c:v>8.3.b_AI 1</c:v>
                </c:pt>
                <c:pt idx="28">
                  <c:v>8.3.b_AI 2</c:v>
                </c:pt>
                <c:pt idx="29">
                  <c:v>8.3.b_AI 3</c:v>
                </c:pt>
                <c:pt idx="30">
                  <c:v>8.3.b_AI 4</c:v>
                </c:pt>
                <c:pt idx="31">
                  <c:v>8.3.b_AI 5</c:v>
                </c:pt>
                <c:pt idx="32">
                  <c:v>8.3.b_AI 6</c:v>
                </c:pt>
                <c:pt idx="33">
                  <c:v>8.3.b_AI 7</c:v>
                </c:pt>
                <c:pt idx="34">
                  <c:v>8.4.a_AI 1</c:v>
                </c:pt>
                <c:pt idx="35">
                  <c:v>8.4.b_AI 1</c:v>
                </c:pt>
                <c:pt idx="36">
                  <c:v>8.4.c_AI 1</c:v>
                </c:pt>
                <c:pt idx="37">
                  <c:v>8.4.d_AI 1</c:v>
                </c:pt>
                <c:pt idx="38">
                  <c:v>8.4.e_AI 1</c:v>
                </c:pt>
                <c:pt idx="39">
                  <c:v>8.4.f_AI 1</c:v>
                </c:pt>
                <c:pt idx="40">
                  <c:v>8.4.g_AI 1</c:v>
                </c:pt>
                <c:pt idx="41">
                  <c:v>8.4.h_AI 1</c:v>
                </c:pt>
              </c:strCache>
            </c:strRef>
          </c:cat>
          <c:val>
            <c:numRef>
              <c:f>CSIP!$K$245:$K$286</c:f>
              <c:numCache>
                <c:formatCode>m/d/yyyy;@</c:formatCode>
                <c:ptCount val="42"/>
              </c:numCache>
            </c:numRef>
          </c:val>
          <c:extLst>
            <c:ext xmlns:c16="http://schemas.microsoft.com/office/drawing/2014/chart" uri="{C3380CC4-5D6E-409C-BE32-E72D297353CC}">
              <c16:uniqueId val="{00000000-F2CA-4404-85E3-4A72217FFA11}"/>
            </c:ext>
          </c:extLst>
        </c:ser>
        <c:ser>
          <c:idx val="1"/>
          <c:order val="1"/>
          <c:tx>
            <c:v>Duration</c:v>
          </c:tx>
          <c:spPr>
            <a:solidFill>
              <a:srgbClr val="7030A0"/>
            </a:solidFill>
            <a:ln>
              <a:noFill/>
            </a:ln>
            <a:effectLst/>
          </c:spPr>
          <c:invertIfNegative val="0"/>
          <c:cat>
            <c:strRef>
              <c:f>CSIP!$G$245:$G$286</c:f>
              <c:strCache>
                <c:ptCount val="42"/>
                <c:pt idx="0">
                  <c:v>Standard 8 Prep Work_AI 1</c:v>
                </c:pt>
                <c:pt idx="1">
                  <c:v>Standard 8 Prep Work_AI 2</c:v>
                </c:pt>
                <c:pt idx="2">
                  <c:v>Standard 8 Prep Work_AI 3</c:v>
                </c:pt>
                <c:pt idx="3">
                  <c:v>Standard 8 Prep Work_AI 4</c:v>
                </c:pt>
                <c:pt idx="4">
                  <c:v>Standard 8 Prep Work_AI 5</c:v>
                </c:pt>
                <c:pt idx="5">
                  <c:v>Standard 8 Prep Work_AI 6</c:v>
                </c:pt>
                <c:pt idx="6">
                  <c:v>8.1.a_AI 1</c:v>
                </c:pt>
                <c:pt idx="7">
                  <c:v>8.1.a_AI 2</c:v>
                </c:pt>
                <c:pt idx="8">
                  <c:v>8.1.a_AI 5</c:v>
                </c:pt>
                <c:pt idx="9">
                  <c:v>8.1.a_AI 6</c:v>
                </c:pt>
                <c:pt idx="10">
                  <c:v>8.1.a_AI 8</c:v>
                </c:pt>
                <c:pt idx="11">
                  <c:v>8.2.a_AI 1</c:v>
                </c:pt>
                <c:pt idx="12">
                  <c:v>8.2.a_AI 2</c:v>
                </c:pt>
                <c:pt idx="13">
                  <c:v>8.2.a_AI 3</c:v>
                </c:pt>
                <c:pt idx="14">
                  <c:v>8.2.a_AI 4</c:v>
                </c:pt>
                <c:pt idx="15">
                  <c:v>8.2.a_AI 5</c:v>
                </c:pt>
                <c:pt idx="16">
                  <c:v>8.2.b_AI 1</c:v>
                </c:pt>
                <c:pt idx="17">
                  <c:v>8.2.b_AI 2</c:v>
                </c:pt>
                <c:pt idx="18">
                  <c:v>8.2.b_AI 3</c:v>
                </c:pt>
                <c:pt idx="19">
                  <c:v>8.2.b_AI 4</c:v>
                </c:pt>
                <c:pt idx="20">
                  <c:v>8.3.a_AI 1</c:v>
                </c:pt>
                <c:pt idx="21">
                  <c:v>8.3.a_AI 2</c:v>
                </c:pt>
                <c:pt idx="22">
                  <c:v>8.3.a_AI 3</c:v>
                </c:pt>
                <c:pt idx="23">
                  <c:v>8.3.a_AI 4</c:v>
                </c:pt>
                <c:pt idx="24">
                  <c:v>8.3.a_AI 5</c:v>
                </c:pt>
                <c:pt idx="25">
                  <c:v>8.3.a_AI 6</c:v>
                </c:pt>
                <c:pt idx="26">
                  <c:v>8.3.a_AI 7</c:v>
                </c:pt>
                <c:pt idx="27">
                  <c:v>8.3.b_AI 1</c:v>
                </c:pt>
                <c:pt idx="28">
                  <c:v>8.3.b_AI 2</c:v>
                </c:pt>
                <c:pt idx="29">
                  <c:v>8.3.b_AI 3</c:v>
                </c:pt>
                <c:pt idx="30">
                  <c:v>8.3.b_AI 4</c:v>
                </c:pt>
                <c:pt idx="31">
                  <c:v>8.3.b_AI 5</c:v>
                </c:pt>
                <c:pt idx="32">
                  <c:v>8.3.b_AI 6</c:v>
                </c:pt>
                <c:pt idx="33">
                  <c:v>8.3.b_AI 7</c:v>
                </c:pt>
                <c:pt idx="34">
                  <c:v>8.4.a_AI 1</c:v>
                </c:pt>
                <c:pt idx="35">
                  <c:v>8.4.b_AI 1</c:v>
                </c:pt>
                <c:pt idx="36">
                  <c:v>8.4.c_AI 1</c:v>
                </c:pt>
                <c:pt idx="37">
                  <c:v>8.4.d_AI 1</c:v>
                </c:pt>
                <c:pt idx="38">
                  <c:v>8.4.e_AI 1</c:v>
                </c:pt>
                <c:pt idx="39">
                  <c:v>8.4.f_AI 1</c:v>
                </c:pt>
                <c:pt idx="40">
                  <c:v>8.4.g_AI 1</c:v>
                </c:pt>
                <c:pt idx="41">
                  <c:v>8.4.h_AI 1</c:v>
                </c:pt>
              </c:strCache>
            </c:strRef>
          </c:cat>
          <c:val>
            <c:numRef>
              <c:f>CSIP!$M$245:$M$286</c:f>
              <c:numCache>
                <c:formatCode>0</c:formatCode>
                <c:ptCount val="4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numCache>
            </c:numRef>
          </c:val>
          <c:extLst>
            <c:ext xmlns:c16="http://schemas.microsoft.com/office/drawing/2014/chart" uri="{C3380CC4-5D6E-409C-BE32-E72D297353CC}">
              <c16:uniqueId val="{00000001-F2CA-4404-85E3-4A72217FFA11}"/>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Standard</a:t>
            </a:r>
            <a:r>
              <a:rPr lang="en-US" sz="1600" baseline="0"/>
              <a:t> 9 - Comprehensive Strategic Improvement Plan Timeline</a:t>
            </a:r>
          </a:p>
        </c:rich>
      </c:tx>
      <c:layout>
        <c:manualLayout>
          <c:xMode val="edge"/>
          <c:yMode val="edge"/>
          <c:x val="0.37021592956917182"/>
          <c:y val="3.828400082779391E-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954852379778856E-2"/>
          <c:y val="8.2276174161384663E-2"/>
          <c:w val="0.9171970981709372"/>
          <c:h val="0.89936168901164781"/>
        </c:manualLayout>
      </c:layout>
      <c:barChart>
        <c:barDir val="bar"/>
        <c:grouping val="stacked"/>
        <c:varyColors val="0"/>
        <c:ser>
          <c:idx val="0"/>
          <c:order val="0"/>
          <c:tx>
            <c:v>Start</c:v>
          </c:tx>
          <c:spPr>
            <a:solidFill>
              <a:sysClr val="window" lastClr="FFFFFF"/>
            </a:solidFill>
            <a:ln>
              <a:noFill/>
            </a:ln>
            <a:effectLst/>
          </c:spPr>
          <c:invertIfNegative val="0"/>
          <c:cat>
            <c:strRef>
              <c:f>CSIP!$G$287:$G$342</c:f>
              <c:strCache>
                <c:ptCount val="56"/>
                <c:pt idx="0">
                  <c:v>Standard 9 Prep Work_AI 1</c:v>
                </c:pt>
                <c:pt idx="1">
                  <c:v>Standard 9 Prep Work_AI 2</c:v>
                </c:pt>
                <c:pt idx="2">
                  <c:v>Standard 9 Prep Work_AI 3</c:v>
                </c:pt>
                <c:pt idx="3">
                  <c:v>Standard 9 Prep Work_AI 4</c:v>
                </c:pt>
                <c:pt idx="4">
                  <c:v>Standard 9 Prep Work_AI 5</c:v>
                </c:pt>
                <c:pt idx="5">
                  <c:v>Standard 9 Prep Work_AI 6</c:v>
                </c:pt>
                <c:pt idx="6">
                  <c:v>Standard 9 Prep Work_AI 7</c:v>
                </c:pt>
                <c:pt idx="7">
                  <c:v>Standard 9 Prep Work_AI 8</c:v>
                </c:pt>
                <c:pt idx="8">
                  <c:v>Standard 9 Prep Work_AI 9</c:v>
                </c:pt>
                <c:pt idx="9">
                  <c:v>9.1.a_AI 1</c:v>
                </c:pt>
                <c:pt idx="10">
                  <c:v>9.1.a_AI 2</c:v>
                </c:pt>
                <c:pt idx="11">
                  <c:v>9.1.a_AI 3</c:v>
                </c:pt>
                <c:pt idx="12">
                  <c:v>9.1.a_AI 4</c:v>
                </c:pt>
                <c:pt idx="13">
                  <c:v>9.1.a_AI 5</c:v>
                </c:pt>
                <c:pt idx="14">
                  <c:v>9.1.a_AI 6</c:v>
                </c:pt>
                <c:pt idx="15">
                  <c:v>9.1.a_AI 7</c:v>
                </c:pt>
                <c:pt idx="16">
                  <c:v>9.1.a_AI 8</c:v>
                </c:pt>
                <c:pt idx="17">
                  <c:v>9.1.a_AI 9</c:v>
                </c:pt>
                <c:pt idx="18">
                  <c:v>9.1.a_AI 10</c:v>
                </c:pt>
                <c:pt idx="19">
                  <c:v>9.1.a_AI 11</c:v>
                </c:pt>
                <c:pt idx="20">
                  <c:v>9.1.a_AI 12</c:v>
                </c:pt>
                <c:pt idx="21">
                  <c:v>9.1.a_AI 13</c:v>
                </c:pt>
                <c:pt idx="22">
                  <c:v>9.1.a_AI 14</c:v>
                </c:pt>
                <c:pt idx="23">
                  <c:v>9.1.a_AI 15</c:v>
                </c:pt>
                <c:pt idx="24">
                  <c:v>9.1.a_AI 16</c:v>
                </c:pt>
                <c:pt idx="25">
                  <c:v>9.1.a_AI 17</c:v>
                </c:pt>
                <c:pt idx="26">
                  <c:v>9.1.a_AI 18</c:v>
                </c:pt>
                <c:pt idx="27">
                  <c:v>9.1.a_AI 19</c:v>
                </c:pt>
                <c:pt idx="28">
                  <c:v>9.1.a_AI 20</c:v>
                </c:pt>
                <c:pt idx="29">
                  <c:v>9.1.a_AI 21</c:v>
                </c:pt>
                <c:pt idx="30">
                  <c:v>9.1.a_AI 22</c:v>
                </c:pt>
                <c:pt idx="31">
                  <c:v>9.1.a_AI 21</c:v>
                </c:pt>
                <c:pt idx="32">
                  <c:v>9.1.b_AI 1</c:v>
                </c:pt>
                <c:pt idx="33">
                  <c:v>9.1.c_AI 1</c:v>
                </c:pt>
                <c:pt idx="34">
                  <c:v>9.2.a_AI 1</c:v>
                </c:pt>
                <c:pt idx="35">
                  <c:v>9.2.a_AI 2</c:v>
                </c:pt>
                <c:pt idx="36">
                  <c:v>9.2.a_AI 3</c:v>
                </c:pt>
                <c:pt idx="37">
                  <c:v>9.2.a_AI 4</c:v>
                </c:pt>
                <c:pt idx="38">
                  <c:v>9.2.a_AI 5</c:v>
                </c:pt>
                <c:pt idx="39">
                  <c:v>9.2.a_AI 6</c:v>
                </c:pt>
                <c:pt idx="40">
                  <c:v>9.2.a_AI 7</c:v>
                </c:pt>
                <c:pt idx="41">
                  <c:v>9.2.a_AI 8</c:v>
                </c:pt>
                <c:pt idx="42">
                  <c:v>9.2.a_AI 9</c:v>
                </c:pt>
                <c:pt idx="43">
                  <c:v>9.2.a_AI 10</c:v>
                </c:pt>
                <c:pt idx="44">
                  <c:v>9.2.a_AI 11</c:v>
                </c:pt>
                <c:pt idx="45">
                  <c:v>9.2.a_AI 12</c:v>
                </c:pt>
                <c:pt idx="46">
                  <c:v>9.2.b_AI 1</c:v>
                </c:pt>
                <c:pt idx="47">
                  <c:v>9.2.b_AI 2</c:v>
                </c:pt>
                <c:pt idx="48">
                  <c:v>9.3.a_AI 1</c:v>
                </c:pt>
                <c:pt idx="49">
                  <c:v>9.3.a_AI 2</c:v>
                </c:pt>
                <c:pt idx="50">
                  <c:v>9.3.a_AI 3</c:v>
                </c:pt>
                <c:pt idx="51">
                  <c:v>9.3.a_AI 4</c:v>
                </c:pt>
                <c:pt idx="52">
                  <c:v>9.3.a_AI 5</c:v>
                </c:pt>
                <c:pt idx="53">
                  <c:v>9.3.a_AI 6</c:v>
                </c:pt>
                <c:pt idx="54">
                  <c:v>9.3.a_AI 7</c:v>
                </c:pt>
                <c:pt idx="55">
                  <c:v>9.3.b_AI 1</c:v>
                </c:pt>
              </c:strCache>
            </c:strRef>
          </c:cat>
          <c:val>
            <c:numRef>
              <c:f>CSIP!$K$287:$K$342</c:f>
              <c:numCache>
                <c:formatCode>m/d/yyyy;@</c:formatCode>
                <c:ptCount val="56"/>
              </c:numCache>
            </c:numRef>
          </c:val>
          <c:extLst>
            <c:ext xmlns:c16="http://schemas.microsoft.com/office/drawing/2014/chart" uri="{C3380CC4-5D6E-409C-BE32-E72D297353CC}">
              <c16:uniqueId val="{00000000-2398-4388-A8C5-9FB3AC59FCDA}"/>
            </c:ext>
          </c:extLst>
        </c:ser>
        <c:ser>
          <c:idx val="1"/>
          <c:order val="1"/>
          <c:tx>
            <c:v>Duration</c:v>
          </c:tx>
          <c:spPr>
            <a:solidFill>
              <a:schemeClr val="accent5">
                <a:lumMod val="50000"/>
              </a:schemeClr>
            </a:solidFill>
            <a:ln>
              <a:noFill/>
            </a:ln>
            <a:effectLst/>
          </c:spPr>
          <c:invertIfNegative val="0"/>
          <c:cat>
            <c:strRef>
              <c:f>CSIP!$G$287:$G$342</c:f>
              <c:strCache>
                <c:ptCount val="56"/>
                <c:pt idx="0">
                  <c:v>Standard 9 Prep Work_AI 1</c:v>
                </c:pt>
                <c:pt idx="1">
                  <c:v>Standard 9 Prep Work_AI 2</c:v>
                </c:pt>
                <c:pt idx="2">
                  <c:v>Standard 9 Prep Work_AI 3</c:v>
                </c:pt>
                <c:pt idx="3">
                  <c:v>Standard 9 Prep Work_AI 4</c:v>
                </c:pt>
                <c:pt idx="4">
                  <c:v>Standard 9 Prep Work_AI 5</c:v>
                </c:pt>
                <c:pt idx="5">
                  <c:v>Standard 9 Prep Work_AI 6</c:v>
                </c:pt>
                <c:pt idx="6">
                  <c:v>Standard 9 Prep Work_AI 7</c:v>
                </c:pt>
                <c:pt idx="7">
                  <c:v>Standard 9 Prep Work_AI 8</c:v>
                </c:pt>
                <c:pt idx="8">
                  <c:v>Standard 9 Prep Work_AI 9</c:v>
                </c:pt>
                <c:pt idx="9">
                  <c:v>9.1.a_AI 1</c:v>
                </c:pt>
                <c:pt idx="10">
                  <c:v>9.1.a_AI 2</c:v>
                </c:pt>
                <c:pt idx="11">
                  <c:v>9.1.a_AI 3</c:v>
                </c:pt>
                <c:pt idx="12">
                  <c:v>9.1.a_AI 4</c:v>
                </c:pt>
                <c:pt idx="13">
                  <c:v>9.1.a_AI 5</c:v>
                </c:pt>
                <c:pt idx="14">
                  <c:v>9.1.a_AI 6</c:v>
                </c:pt>
                <c:pt idx="15">
                  <c:v>9.1.a_AI 7</c:v>
                </c:pt>
                <c:pt idx="16">
                  <c:v>9.1.a_AI 8</c:v>
                </c:pt>
                <c:pt idx="17">
                  <c:v>9.1.a_AI 9</c:v>
                </c:pt>
                <c:pt idx="18">
                  <c:v>9.1.a_AI 10</c:v>
                </c:pt>
                <c:pt idx="19">
                  <c:v>9.1.a_AI 11</c:v>
                </c:pt>
                <c:pt idx="20">
                  <c:v>9.1.a_AI 12</c:v>
                </c:pt>
                <c:pt idx="21">
                  <c:v>9.1.a_AI 13</c:v>
                </c:pt>
                <c:pt idx="22">
                  <c:v>9.1.a_AI 14</c:v>
                </c:pt>
                <c:pt idx="23">
                  <c:v>9.1.a_AI 15</c:v>
                </c:pt>
                <c:pt idx="24">
                  <c:v>9.1.a_AI 16</c:v>
                </c:pt>
                <c:pt idx="25">
                  <c:v>9.1.a_AI 17</c:v>
                </c:pt>
                <c:pt idx="26">
                  <c:v>9.1.a_AI 18</c:v>
                </c:pt>
                <c:pt idx="27">
                  <c:v>9.1.a_AI 19</c:v>
                </c:pt>
                <c:pt idx="28">
                  <c:v>9.1.a_AI 20</c:v>
                </c:pt>
                <c:pt idx="29">
                  <c:v>9.1.a_AI 21</c:v>
                </c:pt>
                <c:pt idx="30">
                  <c:v>9.1.a_AI 22</c:v>
                </c:pt>
                <c:pt idx="31">
                  <c:v>9.1.a_AI 21</c:v>
                </c:pt>
                <c:pt idx="32">
                  <c:v>9.1.b_AI 1</c:v>
                </c:pt>
                <c:pt idx="33">
                  <c:v>9.1.c_AI 1</c:v>
                </c:pt>
                <c:pt idx="34">
                  <c:v>9.2.a_AI 1</c:v>
                </c:pt>
                <c:pt idx="35">
                  <c:v>9.2.a_AI 2</c:v>
                </c:pt>
                <c:pt idx="36">
                  <c:v>9.2.a_AI 3</c:v>
                </c:pt>
                <c:pt idx="37">
                  <c:v>9.2.a_AI 4</c:v>
                </c:pt>
                <c:pt idx="38">
                  <c:v>9.2.a_AI 5</c:v>
                </c:pt>
                <c:pt idx="39">
                  <c:v>9.2.a_AI 6</c:v>
                </c:pt>
                <c:pt idx="40">
                  <c:v>9.2.a_AI 7</c:v>
                </c:pt>
                <c:pt idx="41">
                  <c:v>9.2.a_AI 8</c:v>
                </c:pt>
                <c:pt idx="42">
                  <c:v>9.2.a_AI 9</c:v>
                </c:pt>
                <c:pt idx="43">
                  <c:v>9.2.a_AI 10</c:v>
                </c:pt>
                <c:pt idx="44">
                  <c:v>9.2.a_AI 11</c:v>
                </c:pt>
                <c:pt idx="45">
                  <c:v>9.2.a_AI 12</c:v>
                </c:pt>
                <c:pt idx="46">
                  <c:v>9.2.b_AI 1</c:v>
                </c:pt>
                <c:pt idx="47">
                  <c:v>9.2.b_AI 2</c:v>
                </c:pt>
                <c:pt idx="48">
                  <c:v>9.3.a_AI 1</c:v>
                </c:pt>
                <c:pt idx="49">
                  <c:v>9.3.a_AI 2</c:v>
                </c:pt>
                <c:pt idx="50">
                  <c:v>9.3.a_AI 3</c:v>
                </c:pt>
                <c:pt idx="51">
                  <c:v>9.3.a_AI 4</c:v>
                </c:pt>
                <c:pt idx="52">
                  <c:v>9.3.a_AI 5</c:v>
                </c:pt>
                <c:pt idx="53">
                  <c:v>9.3.a_AI 6</c:v>
                </c:pt>
                <c:pt idx="54">
                  <c:v>9.3.a_AI 7</c:v>
                </c:pt>
                <c:pt idx="55">
                  <c:v>9.3.b_AI 1</c:v>
                </c:pt>
              </c:strCache>
            </c:strRef>
          </c:cat>
          <c:val>
            <c:numRef>
              <c:f>CSIP!$M$287:$M$342</c:f>
              <c:numCache>
                <c:formatCode>0</c:formatCode>
                <c:ptCount val="5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numCache>
            </c:numRef>
          </c:val>
          <c:extLst>
            <c:ext xmlns:c16="http://schemas.microsoft.com/office/drawing/2014/chart" uri="{C3380CC4-5D6E-409C-BE32-E72D297353CC}">
              <c16:uniqueId val="{00000001-2398-4388-A8C5-9FB3AC59FCDA}"/>
            </c:ext>
          </c:extLst>
        </c:ser>
        <c:dLbls>
          <c:showLegendKey val="0"/>
          <c:showVal val="0"/>
          <c:showCatName val="0"/>
          <c:showSerName val="0"/>
          <c:showPercent val="0"/>
          <c:showBubbleSize val="0"/>
        </c:dLbls>
        <c:gapWidth val="55"/>
        <c:overlap val="100"/>
        <c:axId val="833319312"/>
        <c:axId val="833335384"/>
      </c:barChart>
      <c:catAx>
        <c:axId val="833319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35384"/>
        <c:crosses val="autoZero"/>
        <c:auto val="1"/>
        <c:lblAlgn val="ctr"/>
        <c:lblOffset val="100"/>
        <c:noMultiLvlLbl val="0"/>
      </c:catAx>
      <c:valAx>
        <c:axId val="833335384"/>
        <c:scaling>
          <c:orientation val="minMax"/>
          <c:max val="47506"/>
          <c:min val="44927"/>
        </c:scaling>
        <c:delete val="0"/>
        <c:axPos val="t"/>
        <c:majorGridlines>
          <c:spPr>
            <a:ln w="9525" cap="flat" cmpd="sng" algn="ctr">
              <a:solidFill>
                <a:schemeClr val="tx1">
                  <a:lumMod val="15000"/>
                  <a:lumOff val="85000"/>
                </a:schemeClr>
              </a:solidFill>
              <a:round/>
            </a:ln>
            <a:effectLst/>
          </c:spPr>
        </c:majorGridlines>
        <c:numFmt formatCode="m/yyyy"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3319312"/>
        <c:crosses val="autoZero"/>
        <c:crossBetween val="between"/>
        <c:majorUnit val="1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Reversed" id="22">
  <a:schemeClr val="accent2"/>
</cs:colorStyle>
</file>

<file path=xl/charts/colors4.xml><?xml version="1.0" encoding="utf-8"?>
<cs:colorStyle xmlns:cs="http://schemas.microsoft.com/office/drawing/2012/chartStyle" xmlns:a="http://schemas.openxmlformats.org/drawingml/2006/main" meth="withinLinearReversed" id="22">
  <a:schemeClr val="accent2"/>
</cs:colorStyle>
</file>

<file path=xl/charts/colors5.xml><?xml version="1.0" encoding="utf-8"?>
<cs:colorStyle xmlns:cs="http://schemas.microsoft.com/office/drawing/2012/chartStyle" xmlns:a="http://schemas.openxmlformats.org/drawingml/2006/main" meth="withinLinearReversed" id="22">
  <a:schemeClr val="accent2"/>
</cs:colorStyle>
</file>

<file path=xl/charts/colors6.xml><?xml version="1.0" encoding="utf-8"?>
<cs:colorStyle xmlns:cs="http://schemas.microsoft.com/office/drawing/2012/chartStyle" xmlns:a="http://schemas.openxmlformats.org/drawingml/2006/main" meth="withinLinearReversed" id="22">
  <a:schemeClr val="accent2"/>
</cs:colorStyle>
</file>

<file path=xl/charts/colors7.xml><?xml version="1.0" encoding="utf-8"?>
<cs:colorStyle xmlns:cs="http://schemas.microsoft.com/office/drawing/2012/chartStyle" xmlns:a="http://schemas.openxmlformats.org/drawingml/2006/main" meth="withinLinearReversed" id="22">
  <a:schemeClr val="accent2"/>
</cs:colorStyle>
</file>

<file path=xl/charts/colors8.xml><?xml version="1.0" encoding="utf-8"?>
<cs:colorStyle xmlns:cs="http://schemas.microsoft.com/office/drawing/2012/chartStyle" xmlns:a="http://schemas.openxmlformats.org/drawingml/2006/main" meth="withinLinearReversed" id="22">
  <a:schemeClr val="accent2"/>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RFFM Landing'!A1"/></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56030</xdr:colOff>
      <xdr:row>0</xdr:row>
      <xdr:rowOff>378199</xdr:rowOff>
    </xdr:from>
    <xdr:to>
      <xdr:col>1</xdr:col>
      <xdr:colOff>490257</xdr:colOff>
      <xdr:row>0</xdr:row>
      <xdr:rowOff>896471</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994B6F74-5E6B-42BC-AC83-433AD16AEC78}"/>
            </a:ext>
          </a:extLst>
        </xdr:cNvPr>
        <xdr:cNvSpPr/>
      </xdr:nvSpPr>
      <xdr:spPr>
        <a:xfrm>
          <a:off x="56030" y="378199"/>
          <a:ext cx="1050551" cy="51827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t>Return to 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560668</xdr:colOff>
      <xdr:row>1</xdr:row>
      <xdr:rowOff>141194</xdr:rowOff>
    </xdr:from>
    <xdr:to>
      <xdr:col>35</xdr:col>
      <xdr:colOff>196102</xdr:colOff>
      <xdr:row>43</xdr:row>
      <xdr:rowOff>98052</xdr:rowOff>
    </xdr:to>
    <xdr:graphicFrame macro="">
      <xdr:nvGraphicFramePr>
        <xdr:cNvPr id="5" name="Chart 4">
          <a:extLst>
            <a:ext uri="{FF2B5EF4-FFF2-40B4-BE49-F238E27FC236}">
              <a16:creationId xmlns:a16="http://schemas.microsoft.com/office/drawing/2014/main" id="{641B82E6-34E6-4F24-90B1-2454E6F3C4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521447</xdr:colOff>
      <xdr:row>44</xdr:row>
      <xdr:rowOff>66861</xdr:rowOff>
    </xdr:from>
    <xdr:to>
      <xdr:col>35</xdr:col>
      <xdr:colOff>160056</xdr:colOff>
      <xdr:row>93</xdr:row>
      <xdr:rowOff>28014</xdr:rowOff>
    </xdr:to>
    <xdr:graphicFrame macro="">
      <xdr:nvGraphicFramePr>
        <xdr:cNvPr id="7" name="Chart 6">
          <a:extLst>
            <a:ext uri="{FF2B5EF4-FFF2-40B4-BE49-F238E27FC236}">
              <a16:creationId xmlns:a16="http://schemas.microsoft.com/office/drawing/2014/main" id="{8F23DBA1-6C9C-4977-A589-E746E694B8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504265</xdr:colOff>
      <xdr:row>93</xdr:row>
      <xdr:rowOff>140073</xdr:rowOff>
    </xdr:from>
    <xdr:to>
      <xdr:col>35</xdr:col>
      <xdr:colOff>146049</xdr:colOff>
      <xdr:row>142</xdr:row>
      <xdr:rowOff>107576</xdr:rowOff>
    </xdr:to>
    <xdr:graphicFrame macro="">
      <xdr:nvGraphicFramePr>
        <xdr:cNvPr id="8" name="Chart 7">
          <a:extLst>
            <a:ext uri="{FF2B5EF4-FFF2-40B4-BE49-F238E27FC236}">
              <a16:creationId xmlns:a16="http://schemas.microsoft.com/office/drawing/2014/main" id="{1AAB7930-6AE5-4F84-8BCE-0C42870A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490258</xdr:colOff>
      <xdr:row>143</xdr:row>
      <xdr:rowOff>112059</xdr:rowOff>
    </xdr:from>
    <xdr:to>
      <xdr:col>35</xdr:col>
      <xdr:colOff>128867</xdr:colOff>
      <xdr:row>192</xdr:row>
      <xdr:rowOff>70037</xdr:rowOff>
    </xdr:to>
    <xdr:graphicFrame macro="">
      <xdr:nvGraphicFramePr>
        <xdr:cNvPr id="9" name="Chart 8">
          <a:extLst>
            <a:ext uri="{FF2B5EF4-FFF2-40B4-BE49-F238E27FC236}">
              <a16:creationId xmlns:a16="http://schemas.microsoft.com/office/drawing/2014/main" id="{FECD5056-28B1-4F83-839A-DDC08D0E6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495688</xdr:colOff>
      <xdr:row>192</xdr:row>
      <xdr:rowOff>181299</xdr:rowOff>
    </xdr:from>
    <xdr:to>
      <xdr:col>35</xdr:col>
      <xdr:colOff>143822</xdr:colOff>
      <xdr:row>265</xdr:row>
      <xdr:rowOff>48597</xdr:rowOff>
    </xdr:to>
    <xdr:graphicFrame macro="">
      <xdr:nvGraphicFramePr>
        <xdr:cNvPr id="10" name="Chart 9">
          <a:extLst>
            <a:ext uri="{FF2B5EF4-FFF2-40B4-BE49-F238E27FC236}">
              <a16:creationId xmlns:a16="http://schemas.microsoft.com/office/drawing/2014/main" id="{449D44DB-A620-45EB-AFDD-9C928222DA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505408</xdr:colOff>
      <xdr:row>265</xdr:row>
      <xdr:rowOff>116633</xdr:rowOff>
    </xdr:from>
    <xdr:to>
      <xdr:col>35</xdr:col>
      <xdr:colOff>140842</xdr:colOff>
      <xdr:row>299</xdr:row>
      <xdr:rowOff>87473</xdr:rowOff>
    </xdr:to>
    <xdr:graphicFrame macro="">
      <xdr:nvGraphicFramePr>
        <xdr:cNvPr id="11" name="Chart 10">
          <a:extLst>
            <a:ext uri="{FF2B5EF4-FFF2-40B4-BE49-F238E27FC236}">
              <a16:creationId xmlns:a16="http://schemas.microsoft.com/office/drawing/2014/main" id="{9A539DB3-4DA2-41DF-A8F2-BA0E3518BF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521690</xdr:colOff>
      <xdr:row>300</xdr:row>
      <xdr:rowOff>133163</xdr:rowOff>
    </xdr:from>
    <xdr:to>
      <xdr:col>35</xdr:col>
      <xdr:colOff>166649</xdr:colOff>
      <xdr:row>335</xdr:row>
      <xdr:rowOff>0</xdr:rowOff>
    </xdr:to>
    <xdr:graphicFrame macro="">
      <xdr:nvGraphicFramePr>
        <xdr:cNvPr id="12" name="Chart 11">
          <a:extLst>
            <a:ext uri="{FF2B5EF4-FFF2-40B4-BE49-F238E27FC236}">
              <a16:creationId xmlns:a16="http://schemas.microsoft.com/office/drawing/2014/main" id="{0530A518-D6EC-41E1-8E99-6323EC0753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472180</xdr:colOff>
      <xdr:row>336</xdr:row>
      <xdr:rowOff>81409</xdr:rowOff>
    </xdr:from>
    <xdr:to>
      <xdr:col>35</xdr:col>
      <xdr:colOff>107614</xdr:colOff>
      <xdr:row>388</xdr:row>
      <xdr:rowOff>-1</xdr:rowOff>
    </xdr:to>
    <xdr:graphicFrame macro="">
      <xdr:nvGraphicFramePr>
        <xdr:cNvPr id="14" name="Chart 13">
          <a:extLst>
            <a:ext uri="{FF2B5EF4-FFF2-40B4-BE49-F238E27FC236}">
              <a16:creationId xmlns:a16="http://schemas.microsoft.com/office/drawing/2014/main" id="{8952A8AB-D969-4757-99C2-FFA83E09E0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488462</xdr:colOff>
      <xdr:row>389</xdr:row>
      <xdr:rowOff>130257</xdr:rowOff>
    </xdr:from>
    <xdr:to>
      <xdr:col>35</xdr:col>
      <xdr:colOff>123896</xdr:colOff>
      <xdr:row>441</xdr:row>
      <xdr:rowOff>48846</xdr:rowOff>
    </xdr:to>
    <xdr:graphicFrame macro="">
      <xdr:nvGraphicFramePr>
        <xdr:cNvPr id="15" name="Chart 14">
          <a:extLst>
            <a:ext uri="{FF2B5EF4-FFF2-40B4-BE49-F238E27FC236}">
              <a16:creationId xmlns:a16="http://schemas.microsoft.com/office/drawing/2014/main" id="{8D8E3926-4279-4A48-B35B-9370A0FF67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tf02887601_win32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Planner"/>
    </sheetNames>
    <sheetDataSet>
      <sheetData sheetId="0"/>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14D6A66F-9F5F-4EBB-85AE-E705B51FC3F3}">
    <nsvFilter filterId="{6D077537-A063-41B5-BA63-7BC8D1456E2F}" ref="C1:P510"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fda.gov/Food/GuidanceRegulation/RetailFoodProtection/ProgramStandards/ucm121796.htm" TargetMode="External"/><Relationship Id="rId2" Type="http://schemas.openxmlformats.org/officeDocument/2006/relationships/hyperlink" Target="http://www.fda.gov/downloads/Food/GuidanceRegulation/RetailFoodProtection/ProgramStandards/UCM379596.pdf" TargetMode="External"/><Relationship Id="rId1" Type="http://schemas.openxmlformats.org/officeDocument/2006/relationships/hyperlink" Target="http://www.fda.gov/Food/GuidanceRegulation/RetailFoodProtection/ProgramStandards/ucm245409.htm" TargetMode="External"/><Relationship Id="rId5" Type="http://schemas.openxmlformats.org/officeDocument/2006/relationships/printerSettings" Target="../printerSettings/printerSettings1.bin"/><Relationship Id="rId4" Type="http://schemas.openxmlformats.org/officeDocument/2006/relationships/hyperlink" Target="https://www.fda.gov/food/voluntary-national-retail-food-regulatory-program-standards/directory-fda-retail-food-specialists"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fda.gov/downloads/Food/GuidanceRegulation/RetailFoodProtection/ProgramStandards/UCM372529.pdf" TargetMode="External"/><Relationship Id="rId1" Type="http://schemas.openxmlformats.org/officeDocument/2006/relationships/hyperlink" Target="http://www.fda.gov/downloads/Food/GuidanceRegulation/RetailFoodProtection/ProgramStandards/UCM372528.pdf"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fda.gov/media/86885/download" TargetMode="External"/><Relationship Id="rId1" Type="http://schemas.openxmlformats.org/officeDocument/2006/relationships/hyperlink" Target="http://www.fda.gov/downloads/Food/GuidanceRegulation/RetailFoodProtection/ProgramStandards/UCM372531.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fda.gov/Food/GuidanceRegulation/RetailFoodProtection/ProgramStandards/ucm245409.ht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da.gov/downloads/Food/GuidanceRegulation/RetailFoodProtection/ProgramStandards/UCM372416.pdf" TargetMode="External"/><Relationship Id="rId1" Type="http://schemas.openxmlformats.org/officeDocument/2006/relationships/hyperlink" Target="http://www.fda.gov/downloads/Food/GuidanceRegulation/RetailFoodProtection/ProgramStandards/UCM372426.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fda.gov/downloads/Food/GuidanceRegulation/RetailFoodProtection/ProgramStandards/UCM372482.pdf" TargetMode="External"/><Relationship Id="rId1" Type="http://schemas.openxmlformats.org/officeDocument/2006/relationships/hyperlink" Target="http://www.fda.gov/downloads/Food/GuidanceRegulation/RetailFoodProtection/ProgramStandards/UCM372483.pdf"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fda.gov/downloads/Food/GuidanceRegulation/RetailFoodProtection/ProgramStandards/UCM372496.pdf" TargetMode="External"/><Relationship Id="rId1" Type="http://schemas.openxmlformats.org/officeDocument/2006/relationships/hyperlink" Target="http://www.fda.gov/downloads/Food/GuidanceRegulation/RetailFoodProtection/ProgramStandards/UCM372495.pdf"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fda.gov/downloads/Food/GuidanceRegulation/RetailFoodProtection/ProgramStandards/UCM372500.pdf" TargetMode="External"/><Relationship Id="rId1" Type="http://schemas.openxmlformats.org/officeDocument/2006/relationships/hyperlink" Target="http://www.fda.gov/downloads/Food/GuidanceRegulation/RetailFoodProtection/ProgramStandards/UCM372499.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fda.gov/downloads/Food/GuidanceRegulation/RetailFoodProtection/ProgramStandards/UCM372507.pdf" TargetMode="External"/><Relationship Id="rId1" Type="http://schemas.openxmlformats.org/officeDocument/2006/relationships/hyperlink" Target="http://www.fda.gov/downloads/Food/GuidanceRegulation/RetailFoodProtection/ProgramStandards/UCM372504.pdf"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fda.gov/downloads/Food/GuidanceRegulation/RetailFoodProtection/ProgramStandards/UCM372515.pdf" TargetMode="External"/><Relationship Id="rId1" Type="http://schemas.openxmlformats.org/officeDocument/2006/relationships/hyperlink" Target="http://www.fda.gov/downloads/Food/GuidanceRegulation/RetailFoodProtection/ProgramStandards/UCM372511.pdf"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fda.gov/downloads/Food/GuidanceRegulation/RetailFoodProtection/ProgramStandards/UCM372599.pdf" TargetMode="External"/><Relationship Id="rId1" Type="http://schemas.openxmlformats.org/officeDocument/2006/relationships/hyperlink" Target="http://www.fda.gov/downloads/Food/GuidanceRegulation/RetailFoodProtection/ProgramStandards/UCM3725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E11A9-303D-4F87-9C2C-DD49DF9A5D44}">
  <sheetPr codeName="Sheet1"/>
  <dimension ref="A1:S30"/>
  <sheetViews>
    <sheetView topLeftCell="A9" zoomScale="85" zoomScaleNormal="85" workbookViewId="0">
      <selection activeCell="B19" sqref="B19:R19"/>
    </sheetView>
  </sheetViews>
  <sheetFormatPr defaultRowHeight="14.5" x14ac:dyDescent="0.35"/>
  <cols>
    <col min="1" max="1" width="4.7265625" customWidth="1"/>
  </cols>
  <sheetData>
    <row r="1" spans="1:19" ht="47.5" customHeight="1" x14ac:dyDescent="0.35">
      <c r="B1" s="365" t="s">
        <v>0</v>
      </c>
      <c r="C1" s="365"/>
      <c r="D1" s="365"/>
      <c r="E1" s="365"/>
      <c r="F1" s="365"/>
      <c r="G1" s="365"/>
      <c r="H1" s="365"/>
      <c r="I1" s="365"/>
      <c r="J1" s="365"/>
      <c r="K1" s="365"/>
      <c r="L1" s="365"/>
      <c r="M1" s="365"/>
      <c r="N1" s="365"/>
      <c r="O1" s="365"/>
      <c r="P1" s="365"/>
      <c r="Q1" s="365"/>
      <c r="R1" s="365"/>
    </row>
    <row r="2" spans="1:19" ht="19.899999999999999" customHeight="1" x14ac:dyDescent="0.35">
      <c r="B2" s="36"/>
      <c r="C2" s="36"/>
      <c r="D2" s="36"/>
      <c r="E2" s="36"/>
      <c r="F2" s="36"/>
      <c r="G2" s="36"/>
      <c r="H2" s="36"/>
      <c r="I2" s="36"/>
      <c r="J2" s="36"/>
      <c r="K2" s="36"/>
      <c r="L2" s="36"/>
      <c r="M2" s="36"/>
      <c r="N2" s="36"/>
      <c r="O2" s="36"/>
      <c r="P2" s="36"/>
    </row>
    <row r="3" spans="1:19" ht="37.9" customHeight="1" x14ac:dyDescent="0.45">
      <c r="A3" s="37"/>
      <c r="B3" s="366" t="s">
        <v>1</v>
      </c>
      <c r="C3" s="366"/>
      <c r="D3" s="366"/>
      <c r="E3" s="366"/>
      <c r="F3" s="366"/>
      <c r="G3" s="366"/>
      <c r="H3" s="366"/>
      <c r="I3" s="366"/>
      <c r="J3" s="366"/>
      <c r="K3" s="366"/>
      <c r="L3" s="366"/>
      <c r="M3" s="366"/>
      <c r="N3" s="366"/>
      <c r="O3" s="366"/>
      <c r="P3" s="366"/>
      <c r="Q3" s="366"/>
      <c r="R3" s="366"/>
    </row>
    <row r="4" spans="1:19" ht="15.65" customHeight="1" x14ac:dyDescent="0.5">
      <c r="A4" s="37"/>
      <c r="B4" s="39"/>
      <c r="C4" s="39"/>
      <c r="D4" s="39"/>
      <c r="E4" s="39"/>
      <c r="F4" s="39"/>
      <c r="G4" s="39"/>
      <c r="H4" s="39"/>
      <c r="I4" s="39"/>
      <c r="J4" s="39"/>
      <c r="K4" s="39"/>
      <c r="L4" s="39"/>
      <c r="M4" s="39"/>
      <c r="N4" s="39"/>
      <c r="O4" s="39"/>
      <c r="P4" s="39"/>
      <c r="Q4" s="39"/>
      <c r="R4" s="39"/>
    </row>
    <row r="5" spans="1:19" ht="105.65" customHeight="1" x14ac:dyDescent="0.45">
      <c r="A5" s="37"/>
      <c r="B5" s="366" t="s">
        <v>2</v>
      </c>
      <c r="C5" s="366"/>
      <c r="D5" s="366"/>
      <c r="E5" s="366"/>
      <c r="F5" s="366"/>
      <c r="G5" s="366"/>
      <c r="H5" s="366"/>
      <c r="I5" s="366"/>
      <c r="J5" s="366"/>
      <c r="K5" s="366"/>
      <c r="L5" s="366"/>
      <c r="M5" s="366"/>
      <c r="N5" s="366"/>
      <c r="O5" s="366"/>
      <c r="P5" s="366"/>
      <c r="Q5" s="366"/>
      <c r="R5" s="366"/>
    </row>
    <row r="6" spans="1:19" ht="14.5" customHeight="1" x14ac:dyDescent="0.45">
      <c r="A6" s="37"/>
      <c r="B6" s="40"/>
      <c r="C6" s="40"/>
      <c r="D6" s="40"/>
      <c r="E6" s="40"/>
      <c r="F6" s="40"/>
      <c r="G6" s="40"/>
      <c r="H6" s="40"/>
      <c r="I6" s="40"/>
      <c r="J6" s="40"/>
      <c r="K6" s="40"/>
      <c r="L6" s="40"/>
      <c r="M6" s="40"/>
      <c r="N6" s="40"/>
      <c r="O6" s="40"/>
      <c r="P6" s="40"/>
      <c r="Q6" s="40"/>
      <c r="R6" s="40"/>
    </row>
    <row r="7" spans="1:19" ht="20.5" x14ac:dyDescent="0.45">
      <c r="A7" s="37"/>
      <c r="B7" s="363" t="s">
        <v>3</v>
      </c>
      <c r="C7" s="363"/>
      <c r="D7" s="363"/>
      <c r="E7" s="363"/>
      <c r="F7" s="363"/>
      <c r="G7" s="363"/>
      <c r="H7" s="363"/>
      <c r="I7" s="363"/>
      <c r="J7" s="363"/>
      <c r="K7" s="363"/>
      <c r="L7" s="363"/>
      <c r="M7" s="363"/>
      <c r="N7" s="363"/>
      <c r="O7" s="363"/>
      <c r="P7" s="363"/>
      <c r="Q7" s="363"/>
      <c r="R7" s="363"/>
    </row>
    <row r="8" spans="1:19" ht="21" x14ac:dyDescent="0.5">
      <c r="A8" s="37"/>
      <c r="B8" s="46"/>
      <c r="C8" s="46"/>
      <c r="D8" s="46"/>
      <c r="E8" s="46"/>
      <c r="F8" s="46"/>
      <c r="G8" s="46"/>
      <c r="H8" s="46"/>
      <c r="I8" s="46"/>
      <c r="J8" s="46"/>
      <c r="K8" s="46"/>
      <c r="L8" s="46"/>
      <c r="M8" s="46"/>
      <c r="N8" s="46"/>
      <c r="O8" s="46"/>
      <c r="P8" s="46"/>
      <c r="Q8" s="46"/>
      <c r="R8" s="46"/>
    </row>
    <row r="9" spans="1:19" ht="61.9" customHeight="1" x14ac:dyDescent="0.45">
      <c r="A9" s="37"/>
      <c r="B9" s="367" t="s">
        <v>4</v>
      </c>
      <c r="C9" s="367"/>
      <c r="D9" s="367"/>
      <c r="E9" s="367"/>
      <c r="F9" s="367"/>
      <c r="G9" s="367"/>
      <c r="H9" s="367"/>
      <c r="I9" s="367"/>
      <c r="J9" s="367"/>
      <c r="K9" s="367"/>
      <c r="L9" s="367"/>
      <c r="M9" s="367"/>
      <c r="N9" s="367"/>
      <c r="O9" s="367"/>
      <c r="P9" s="367"/>
      <c r="Q9" s="367"/>
      <c r="R9" s="367"/>
    </row>
    <row r="10" spans="1:19" ht="18.5" x14ac:dyDescent="0.45">
      <c r="A10" s="37"/>
      <c r="B10" s="37"/>
      <c r="C10" s="37"/>
      <c r="D10" s="37"/>
      <c r="E10" s="37"/>
      <c r="F10" s="37"/>
      <c r="G10" s="37"/>
      <c r="H10" s="37"/>
      <c r="I10" s="37"/>
      <c r="J10" s="37"/>
      <c r="K10" s="37"/>
      <c r="L10" s="37"/>
      <c r="M10" s="37"/>
      <c r="N10" s="37"/>
      <c r="O10" s="37"/>
      <c r="P10" s="37"/>
      <c r="Q10" s="37"/>
      <c r="R10" s="37"/>
    </row>
    <row r="11" spans="1:19" s="39" customFormat="1" ht="23" x14ac:dyDescent="0.5">
      <c r="B11" s="44" t="s">
        <v>5</v>
      </c>
    </row>
    <row r="12" spans="1:19" ht="18.5" x14ac:dyDescent="0.45">
      <c r="A12" s="37"/>
      <c r="B12" s="37"/>
      <c r="C12" s="37"/>
      <c r="D12" s="37"/>
      <c r="E12" s="37"/>
      <c r="F12" s="37"/>
      <c r="G12" s="37"/>
      <c r="H12" s="37"/>
      <c r="I12" s="37"/>
      <c r="J12" s="37"/>
      <c r="K12" s="37"/>
      <c r="L12" s="37"/>
      <c r="M12" s="37"/>
      <c r="N12" s="37"/>
      <c r="O12" s="37"/>
      <c r="P12" s="37"/>
      <c r="Q12" s="37"/>
      <c r="R12" s="37"/>
    </row>
    <row r="13" spans="1:19" ht="20.5" x14ac:dyDescent="0.45">
      <c r="A13" s="37"/>
      <c r="B13" s="41" t="s">
        <v>6</v>
      </c>
      <c r="C13" s="41"/>
      <c r="D13" s="41"/>
      <c r="E13" s="41"/>
      <c r="F13" s="41"/>
      <c r="G13" s="41"/>
      <c r="H13" s="41"/>
      <c r="I13" s="41"/>
      <c r="J13" s="41"/>
      <c r="K13" s="41"/>
      <c r="L13" s="41"/>
      <c r="M13" s="41"/>
      <c r="N13" s="41"/>
      <c r="O13" s="41"/>
      <c r="P13" s="41"/>
      <c r="Q13" s="41"/>
      <c r="R13" s="41"/>
      <c r="S13" s="42"/>
    </row>
    <row r="14" spans="1:19" ht="20.5" x14ac:dyDescent="0.45">
      <c r="A14" s="37"/>
      <c r="B14" s="41"/>
      <c r="C14" s="41"/>
      <c r="D14" s="41"/>
      <c r="E14" s="41"/>
      <c r="F14" s="41"/>
      <c r="G14" s="41"/>
      <c r="H14" s="41"/>
      <c r="I14" s="41"/>
      <c r="J14" s="41"/>
      <c r="K14" s="41"/>
      <c r="L14" s="41"/>
      <c r="M14" s="41"/>
      <c r="N14" s="41"/>
      <c r="O14" s="41"/>
      <c r="P14" s="41"/>
      <c r="Q14" s="41"/>
      <c r="R14" s="41"/>
      <c r="S14" s="42"/>
    </row>
    <row r="15" spans="1:19" ht="20.5" x14ac:dyDescent="0.45">
      <c r="A15" s="37"/>
      <c r="B15" s="41" t="s">
        <v>7</v>
      </c>
      <c r="C15" s="41"/>
      <c r="D15" s="41"/>
      <c r="E15" s="41"/>
      <c r="F15" s="41"/>
      <c r="G15" s="41"/>
      <c r="H15" s="41"/>
      <c r="I15" s="41"/>
      <c r="J15" s="41"/>
      <c r="K15" s="41"/>
      <c r="L15" s="41"/>
      <c r="M15" s="41"/>
      <c r="N15" s="41"/>
      <c r="O15" s="41"/>
      <c r="P15" s="41"/>
      <c r="Q15" s="41"/>
      <c r="R15" s="41"/>
      <c r="S15" s="42"/>
    </row>
    <row r="16" spans="1:19" ht="20.5" x14ac:dyDescent="0.45">
      <c r="A16" s="37"/>
      <c r="B16" s="41"/>
      <c r="C16" s="41"/>
      <c r="D16" s="41"/>
      <c r="E16" s="41"/>
      <c r="F16" s="41"/>
      <c r="G16" s="41"/>
      <c r="H16" s="41"/>
      <c r="I16" s="41"/>
      <c r="J16" s="41"/>
      <c r="K16" s="41"/>
      <c r="L16" s="41"/>
      <c r="M16" s="41"/>
      <c r="N16" s="41"/>
      <c r="O16" s="41"/>
      <c r="P16" s="41"/>
      <c r="Q16" s="41"/>
      <c r="R16" s="41"/>
      <c r="S16" s="42"/>
    </row>
    <row r="17" spans="1:19" ht="20.5" x14ac:dyDescent="0.45">
      <c r="A17" s="37"/>
      <c r="B17" s="41" t="s">
        <v>8</v>
      </c>
      <c r="C17" s="41"/>
      <c r="D17" s="41"/>
      <c r="E17" s="41"/>
      <c r="F17" s="41"/>
      <c r="G17" s="41"/>
      <c r="H17" s="41"/>
      <c r="I17" s="41"/>
      <c r="J17" s="41"/>
      <c r="K17" s="41"/>
      <c r="L17" s="41"/>
      <c r="M17" s="41"/>
      <c r="N17" s="41"/>
      <c r="O17" s="41"/>
      <c r="P17" s="41"/>
      <c r="Q17" s="41"/>
      <c r="R17" s="41"/>
      <c r="S17" s="42"/>
    </row>
    <row r="18" spans="1:19" ht="20.5" x14ac:dyDescent="0.45">
      <c r="A18" s="37"/>
      <c r="B18" s="41"/>
      <c r="C18" s="41"/>
      <c r="D18" s="41"/>
      <c r="E18" s="41"/>
      <c r="F18" s="41"/>
      <c r="G18" s="41"/>
      <c r="H18" s="41"/>
      <c r="I18" s="41"/>
      <c r="J18" s="41"/>
      <c r="K18" s="41"/>
      <c r="L18" s="41"/>
      <c r="M18" s="41"/>
      <c r="N18" s="41"/>
      <c r="O18" s="41"/>
      <c r="P18" s="41"/>
      <c r="Q18" s="41"/>
      <c r="R18" s="41"/>
      <c r="S18" s="42"/>
    </row>
    <row r="19" spans="1:19" s="35" customFormat="1" ht="87" customHeight="1" x14ac:dyDescent="0.35">
      <c r="B19" s="364" t="s">
        <v>9</v>
      </c>
      <c r="C19" s="364"/>
      <c r="D19" s="364"/>
      <c r="E19" s="364"/>
      <c r="F19" s="364"/>
      <c r="G19" s="364"/>
      <c r="H19" s="364"/>
      <c r="I19" s="364"/>
      <c r="J19" s="364"/>
      <c r="K19" s="364"/>
      <c r="L19" s="364"/>
      <c r="M19" s="364"/>
      <c r="N19" s="364"/>
      <c r="O19" s="364"/>
      <c r="P19" s="364"/>
      <c r="Q19" s="364"/>
      <c r="R19" s="364"/>
      <c r="S19" s="43"/>
    </row>
    <row r="20" spans="1:19" ht="20.5" x14ac:dyDescent="0.45">
      <c r="A20" s="37"/>
      <c r="B20" s="41"/>
      <c r="C20" s="41"/>
      <c r="D20" s="41"/>
      <c r="E20" s="41"/>
      <c r="F20" s="41"/>
      <c r="G20" s="41"/>
      <c r="H20" s="41"/>
      <c r="I20" s="41"/>
      <c r="J20" s="41"/>
      <c r="K20" s="41"/>
      <c r="L20" s="41"/>
      <c r="M20" s="41"/>
      <c r="N20" s="41"/>
      <c r="O20" s="41"/>
      <c r="P20" s="41"/>
      <c r="Q20" s="41"/>
      <c r="R20" s="41"/>
      <c r="S20" s="42"/>
    </row>
    <row r="21" spans="1:19" ht="20.5" x14ac:dyDescent="0.45">
      <c r="A21" s="37"/>
      <c r="B21" s="41" t="s">
        <v>10</v>
      </c>
      <c r="C21" s="41"/>
      <c r="D21" s="41"/>
      <c r="E21" s="41"/>
      <c r="F21" s="41"/>
      <c r="G21" s="41"/>
      <c r="H21" s="41"/>
      <c r="I21" s="41"/>
      <c r="J21" s="41"/>
      <c r="K21" s="41"/>
      <c r="L21" s="41"/>
      <c r="M21" s="41"/>
      <c r="N21" s="41"/>
      <c r="O21" s="41"/>
      <c r="P21" s="41"/>
      <c r="Q21" s="41"/>
      <c r="R21" s="41"/>
      <c r="S21" s="42"/>
    </row>
    <row r="22" spans="1:19" ht="20.5" x14ac:dyDescent="0.45">
      <c r="B22" s="41"/>
      <c r="C22" s="41"/>
      <c r="D22" s="41"/>
      <c r="E22" s="41"/>
      <c r="F22" s="41"/>
      <c r="G22" s="41"/>
      <c r="H22" s="41"/>
      <c r="I22" s="41"/>
      <c r="J22" s="41"/>
      <c r="K22" s="41"/>
      <c r="L22" s="41"/>
      <c r="M22" s="41"/>
      <c r="N22" s="41"/>
      <c r="O22" s="41"/>
      <c r="P22" s="41"/>
      <c r="Q22" s="41"/>
      <c r="R22" s="41"/>
      <c r="S22" s="42"/>
    </row>
    <row r="23" spans="1:19" ht="20.5" x14ac:dyDescent="0.45">
      <c r="B23" s="41" t="s">
        <v>11</v>
      </c>
      <c r="C23" s="41"/>
      <c r="D23" s="41"/>
      <c r="E23" s="41"/>
      <c r="F23" s="41"/>
      <c r="G23" s="41"/>
      <c r="H23" s="41"/>
      <c r="I23" s="41"/>
      <c r="J23" s="41"/>
      <c r="K23" s="41"/>
      <c r="L23" s="41"/>
      <c r="M23" s="41"/>
      <c r="N23" s="41"/>
      <c r="O23" s="41"/>
      <c r="P23" s="41"/>
      <c r="Q23" s="41"/>
      <c r="R23" s="41"/>
      <c r="S23" s="42"/>
    </row>
    <row r="24" spans="1:19" ht="18.5" x14ac:dyDescent="0.45">
      <c r="C24" s="38"/>
      <c r="D24" s="38"/>
      <c r="E24" s="38"/>
      <c r="F24" s="38"/>
      <c r="G24" s="38"/>
      <c r="H24" s="38"/>
      <c r="I24" s="38"/>
      <c r="J24" s="38"/>
      <c r="K24" s="38"/>
    </row>
    <row r="25" spans="1:19" ht="23" x14ac:dyDescent="0.5">
      <c r="B25" s="44" t="s">
        <v>12</v>
      </c>
      <c r="C25" s="45"/>
      <c r="D25" s="42"/>
      <c r="G25" s="38"/>
    </row>
    <row r="27" spans="1:19" ht="27" customHeight="1" x14ac:dyDescent="0.5">
      <c r="B27" s="361" t="s">
        <v>13</v>
      </c>
      <c r="C27" s="361"/>
      <c r="D27" s="361"/>
      <c r="E27" s="361"/>
      <c r="F27" s="361"/>
      <c r="G27" s="361"/>
      <c r="H27" s="361"/>
      <c r="I27" s="361"/>
      <c r="J27" s="361"/>
      <c r="K27" s="361"/>
      <c r="L27" s="39"/>
      <c r="M27" s="39"/>
      <c r="N27" s="39"/>
    </row>
    <row r="28" spans="1:19" ht="27" customHeight="1" x14ac:dyDescent="0.35">
      <c r="B28" s="361" t="s">
        <v>14</v>
      </c>
      <c r="C28" s="361"/>
      <c r="D28" s="361"/>
      <c r="E28" s="361"/>
      <c r="F28" s="361"/>
      <c r="G28" s="361"/>
      <c r="H28" s="361"/>
      <c r="I28" s="361"/>
      <c r="J28" s="361"/>
      <c r="K28" s="361"/>
      <c r="L28" s="361"/>
      <c r="M28" s="361"/>
      <c r="N28" s="361"/>
      <c r="O28" s="361"/>
    </row>
    <row r="29" spans="1:19" ht="27" customHeight="1" x14ac:dyDescent="0.35">
      <c r="B29" s="361" t="s">
        <v>15</v>
      </c>
      <c r="C29" s="361"/>
      <c r="D29" s="361"/>
      <c r="E29" s="361"/>
      <c r="F29" s="361"/>
      <c r="G29" s="361"/>
      <c r="H29" s="361"/>
      <c r="I29" s="361"/>
      <c r="J29" s="361"/>
      <c r="K29" s="361"/>
      <c r="L29" s="361"/>
      <c r="M29" s="361"/>
      <c r="N29" s="361"/>
      <c r="O29" s="361"/>
      <c r="P29" s="361"/>
    </row>
    <row r="30" spans="1:19" ht="27" customHeight="1" x14ac:dyDescent="0.5">
      <c r="B30" s="362" t="s">
        <v>16</v>
      </c>
      <c r="C30" s="362"/>
      <c r="D30" s="362"/>
      <c r="E30" s="362"/>
      <c r="F30" s="362"/>
      <c r="G30" s="362"/>
      <c r="H30" s="39"/>
      <c r="I30" s="39"/>
      <c r="J30" s="39"/>
      <c r="K30" s="39"/>
      <c r="L30" s="39"/>
      <c r="M30" s="39"/>
      <c r="N30" s="39"/>
    </row>
  </sheetData>
  <mergeCells count="10">
    <mergeCell ref="B1:R1"/>
    <mergeCell ref="B3:R3"/>
    <mergeCell ref="B5:R5"/>
    <mergeCell ref="B9:R9"/>
    <mergeCell ref="B27:K27"/>
    <mergeCell ref="B28:O28"/>
    <mergeCell ref="B29:P29"/>
    <mergeCell ref="B30:G30"/>
    <mergeCell ref="B7:R7"/>
    <mergeCell ref="B19:R19"/>
  </mergeCells>
  <hyperlinks>
    <hyperlink ref="B27" r:id="rId1" display="http://www.fda.gov/Food/GuidanceRegulation/RetailFoodProtection/ProgramStandards/ucm245409.htm" xr:uid="{DB964EA6-18C4-4163-89BF-C6C8315284D6}"/>
    <hyperlink ref="B28" r:id="rId2" display="http://www.fda.gov/downloads/Food/GuidanceRegulation/RetailFoodProtection/ProgramStandards/UCM379596.pdf" xr:uid="{8E1B051D-0D88-4725-A86E-314324FDA7CF}"/>
    <hyperlink ref="B29" r:id="rId3" display="http://www.fda.gov/Food/GuidanceRegulation/RetailFoodProtection/ProgramStandards/ucm121796.htm" xr:uid="{044DA8E2-383C-4BB3-B0A5-74AA9900FDDE}"/>
    <hyperlink ref="B30" r:id="rId4" display="https://www.fda.gov/food/voluntary-national-retail-food-regulatory-program-standards/directory-fda-retail-food-specialists" xr:uid="{A168DB8D-21C8-4760-B5D9-EE67654F147A}"/>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W60"/>
  <sheetViews>
    <sheetView topLeftCell="A52" zoomScale="160" zoomScaleNormal="160" workbookViewId="0">
      <selection activeCell="B54" sqref="B54"/>
    </sheetView>
  </sheetViews>
  <sheetFormatPr defaultColWidth="0" defaultRowHeight="0" customHeight="1" zeroHeight="1" x14ac:dyDescent="0.35"/>
  <cols>
    <col min="1" max="1" width="1.26953125" style="98" customWidth="1"/>
    <col min="2" max="2" width="53.7265625" style="98" customWidth="1"/>
    <col min="3" max="3" width="12.26953125" style="98" customWidth="1"/>
    <col min="4" max="4" width="28.7265625" style="98" customWidth="1"/>
    <col min="5" max="5" width="10.7265625" style="98" customWidth="1"/>
    <col min="6" max="6" width="28.7265625" style="98" customWidth="1"/>
    <col min="7" max="7" width="2.1796875" style="161" customWidth="1"/>
    <col min="8" max="8" width="9.26953125" style="344" hidden="1" customWidth="1"/>
    <col min="9" max="10" width="9.26953125" style="345" hidden="1" customWidth="1"/>
    <col min="11" max="11" width="20.7265625" style="345" hidden="1" customWidth="1"/>
    <col min="12" max="13" width="9.26953125" style="345" hidden="1" customWidth="1"/>
    <col min="14" max="23" width="9.26953125" style="347" hidden="1" customWidth="1"/>
    <col min="24" max="16384" width="9.26953125" style="98" hidden="1"/>
  </cols>
  <sheetData>
    <row r="1" spans="1:23" ht="20" x14ac:dyDescent="0.35">
      <c r="A1" s="92"/>
      <c r="B1" s="93" t="s">
        <v>410</v>
      </c>
      <c r="C1" s="99"/>
      <c r="D1" s="99"/>
      <c r="E1" s="99"/>
      <c r="F1" s="99"/>
      <c r="K1" s="346" t="str">
        <f>HYPERLINK("#'Self Assessment Summary'!A18:T18","Hyperlink to the SA Summary Worksheett")</f>
        <v>Hyperlink to the SA Summary Worksheett</v>
      </c>
    </row>
    <row r="2" spans="1:23" ht="17.5" x14ac:dyDescent="0.35">
      <c r="A2" s="92"/>
      <c r="B2" s="99" t="s">
        <v>138</v>
      </c>
      <c r="C2" s="99"/>
      <c r="D2" s="99"/>
      <c r="E2" s="99"/>
      <c r="F2" s="99"/>
      <c r="K2" s="346"/>
    </row>
    <row r="3" spans="1:23" ht="17.5" x14ac:dyDescent="0.35">
      <c r="A3" s="92"/>
      <c r="B3" s="99" t="s">
        <v>139</v>
      </c>
      <c r="C3" s="99"/>
      <c r="D3" s="99"/>
      <c r="E3" s="99"/>
      <c r="F3" s="99"/>
      <c r="K3" s="346"/>
    </row>
    <row r="4" spans="1:23" ht="12.75" customHeight="1" x14ac:dyDescent="0.35">
      <c r="A4" s="92"/>
      <c r="B4" s="99"/>
      <c r="C4" s="99"/>
      <c r="D4" s="99"/>
      <c r="E4" s="99"/>
      <c r="F4" s="99"/>
      <c r="K4" s="346"/>
    </row>
    <row r="5" spans="1:23" s="97" customFormat="1" ht="12.75" customHeight="1" x14ac:dyDescent="0.25">
      <c r="A5" s="100"/>
      <c r="B5" s="100" t="s">
        <v>411</v>
      </c>
      <c r="C5" s="102"/>
      <c r="D5" s="102"/>
      <c r="E5" s="102"/>
      <c r="F5" s="102"/>
      <c r="G5" s="162"/>
      <c r="H5" s="345"/>
      <c r="I5" s="345"/>
      <c r="J5" s="345"/>
      <c r="K5" s="345"/>
      <c r="L5" s="345"/>
      <c r="M5" s="345"/>
      <c r="N5" s="345"/>
      <c r="O5" s="345"/>
      <c r="P5" s="345"/>
      <c r="Q5" s="345"/>
      <c r="R5" s="345"/>
      <c r="S5" s="345"/>
      <c r="T5" s="345"/>
      <c r="U5" s="345"/>
      <c r="V5" s="345"/>
      <c r="W5" s="345"/>
    </row>
    <row r="6" spans="1:23" s="97" customFormat="1" ht="12.75" customHeight="1" x14ac:dyDescent="0.25">
      <c r="A6" s="100"/>
      <c r="B6" s="382" t="s">
        <v>412</v>
      </c>
      <c r="C6" s="382"/>
      <c r="D6" s="382"/>
      <c r="E6" s="382"/>
      <c r="F6" s="102"/>
      <c r="G6" s="162"/>
      <c r="H6" s="345"/>
      <c r="I6" s="345"/>
      <c r="J6" s="345"/>
      <c r="K6" s="345"/>
      <c r="L6" s="345"/>
      <c r="M6" s="345"/>
      <c r="N6" s="345"/>
      <c r="O6" s="345"/>
      <c r="P6" s="345"/>
      <c r="Q6" s="345"/>
      <c r="R6" s="345"/>
      <c r="S6" s="345"/>
      <c r="T6" s="345"/>
      <c r="U6" s="345"/>
      <c r="V6" s="345"/>
      <c r="W6" s="345"/>
    </row>
    <row r="7" spans="1:23" s="97" customFormat="1" ht="12.75" customHeight="1" x14ac:dyDescent="0.25">
      <c r="A7" s="100"/>
      <c r="B7" s="100" t="s">
        <v>142</v>
      </c>
      <c r="C7" s="106"/>
      <c r="D7" s="106"/>
      <c r="E7" s="106"/>
      <c r="F7" s="106"/>
      <c r="G7" s="161"/>
      <c r="H7" s="344"/>
      <c r="I7" s="345"/>
      <c r="J7" s="345"/>
      <c r="K7" s="345"/>
      <c r="L7" s="345"/>
      <c r="M7" s="345"/>
      <c r="N7" s="345"/>
      <c r="O7" s="345"/>
      <c r="P7" s="345"/>
      <c r="Q7" s="345"/>
      <c r="R7" s="345"/>
      <c r="S7" s="345"/>
      <c r="T7" s="345"/>
      <c r="U7" s="345"/>
      <c r="V7" s="345"/>
      <c r="W7" s="345"/>
    </row>
    <row r="8" spans="1:23" s="97" customFormat="1" ht="12.75" customHeight="1" x14ac:dyDescent="0.25">
      <c r="A8" s="100"/>
      <c r="B8" s="391" t="s">
        <v>413</v>
      </c>
      <c r="C8" s="391"/>
      <c r="D8" s="391"/>
      <c r="E8" s="391"/>
      <c r="F8" s="106"/>
      <c r="G8" s="161"/>
      <c r="H8" s="344"/>
      <c r="I8" s="345"/>
      <c r="J8" s="345"/>
      <c r="K8" s="345"/>
      <c r="L8" s="345"/>
      <c r="M8" s="345"/>
      <c r="N8" s="345"/>
      <c r="O8" s="345"/>
      <c r="P8" s="345"/>
      <c r="Q8" s="345"/>
      <c r="R8" s="345"/>
      <c r="S8" s="345"/>
      <c r="T8" s="345"/>
      <c r="U8" s="345"/>
      <c r="V8" s="345"/>
      <c r="W8" s="345"/>
    </row>
    <row r="9" spans="1:23" ht="12.75" customHeight="1" x14ac:dyDescent="0.35">
      <c r="A9" s="92"/>
      <c r="B9" s="92"/>
      <c r="C9" s="131"/>
      <c r="D9" s="132"/>
      <c r="E9" s="133"/>
      <c r="F9" s="132"/>
    </row>
    <row r="10" spans="1:23" ht="16" thickBot="1" x14ac:dyDescent="0.4">
      <c r="A10" s="92"/>
      <c r="B10" s="109" t="s">
        <v>144</v>
      </c>
      <c r="C10" s="109"/>
      <c r="D10" s="109"/>
      <c r="E10" s="109"/>
      <c r="F10" s="109"/>
    </row>
    <row r="11" spans="1:23" ht="12.75" customHeight="1" x14ac:dyDescent="0.35">
      <c r="A11" s="92"/>
      <c r="B11" s="110" t="s">
        <v>145</v>
      </c>
      <c r="C11" s="29"/>
      <c r="D11" s="111"/>
      <c r="E11" s="111"/>
      <c r="F11" s="112"/>
    </row>
    <row r="12" spans="1:23" ht="12.75" customHeight="1" x14ac:dyDescent="0.35">
      <c r="A12" s="92"/>
      <c r="B12" s="113" t="s">
        <v>146</v>
      </c>
      <c r="C12" s="30"/>
      <c r="D12" s="114"/>
      <c r="E12" s="114"/>
      <c r="F12" s="115"/>
    </row>
    <row r="13" spans="1:23"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17"/>
      <c r="E13" s="117"/>
      <c r="F13" s="118"/>
    </row>
    <row r="14" spans="1:23"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23"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23" ht="12.75" customHeight="1" x14ac:dyDescent="0.35">
      <c r="A16" s="92"/>
      <c r="B16" s="113" t="s">
        <v>414</v>
      </c>
      <c r="C16" s="31"/>
      <c r="D16" s="119"/>
      <c r="E16" s="119"/>
      <c r="F16" s="120"/>
    </row>
    <row r="17" spans="1:22" ht="12.75" customHeight="1" thickBot="1" x14ac:dyDescent="0.4">
      <c r="A17" s="92"/>
      <c r="B17" s="121" t="s">
        <v>415</v>
      </c>
      <c r="C17" s="153" t="str">
        <f>IF(COUNTIF(C39:C54,"YES")=13,"YES","NO")</f>
        <v>NO</v>
      </c>
      <c r="D17" s="154"/>
      <c r="E17" s="154"/>
      <c r="F17" s="155"/>
    </row>
    <row r="18" spans="1:22" ht="27" customHeight="1" x14ac:dyDescent="0.35">
      <c r="A18" s="92"/>
      <c r="B18" s="125"/>
      <c r="C18" s="125"/>
      <c r="D18" s="125"/>
      <c r="E18" s="125"/>
      <c r="F18" s="125"/>
      <c r="G18" s="162"/>
      <c r="N18" s="345"/>
      <c r="O18" s="345"/>
      <c r="P18" s="345"/>
      <c r="Q18" s="345"/>
      <c r="R18" s="345"/>
      <c r="S18" s="345"/>
      <c r="T18" s="345"/>
      <c r="U18" s="345"/>
      <c r="V18" s="345"/>
    </row>
    <row r="19" spans="1:22" ht="12.75" customHeight="1" x14ac:dyDescent="0.35">
      <c r="A19" s="92"/>
      <c r="B19" s="126"/>
      <c r="C19" s="2"/>
      <c r="D19" s="127"/>
      <c r="E19" s="127"/>
      <c r="F19" s="127"/>
      <c r="G19" s="162"/>
      <c r="N19" s="345"/>
      <c r="O19" s="345"/>
      <c r="P19" s="345"/>
      <c r="Q19" s="345"/>
      <c r="R19" s="345"/>
      <c r="S19" s="345"/>
      <c r="T19" s="345"/>
      <c r="U19" s="345"/>
      <c r="V19" s="345"/>
    </row>
    <row r="20" spans="1:22" ht="12.75" customHeight="1" x14ac:dyDescent="0.35">
      <c r="A20" s="92"/>
      <c r="B20" s="128"/>
      <c r="C20" s="129"/>
      <c r="D20" s="130"/>
      <c r="E20" s="130"/>
      <c r="F20" s="130"/>
    </row>
    <row r="21" spans="1:22" ht="12.75" customHeight="1" x14ac:dyDescent="0.35">
      <c r="A21" s="92"/>
      <c r="B21" s="107"/>
      <c r="C21" s="131"/>
      <c r="D21" s="132"/>
      <c r="E21" s="133"/>
      <c r="F21" s="132"/>
    </row>
    <row r="22" spans="1:22" ht="16" thickBot="1" x14ac:dyDescent="0.4">
      <c r="A22" s="92"/>
      <c r="B22" s="109" t="s">
        <v>151</v>
      </c>
      <c r="C22" s="109"/>
      <c r="D22" s="109"/>
      <c r="E22" s="109"/>
      <c r="F22" s="109"/>
    </row>
    <row r="23" spans="1:22" ht="12.75" customHeight="1" x14ac:dyDescent="0.35">
      <c r="A23" s="92"/>
      <c r="B23" s="110" t="s">
        <v>152</v>
      </c>
      <c r="C23" s="29"/>
      <c r="D23" s="111"/>
      <c r="E23" s="111"/>
      <c r="F23" s="112"/>
    </row>
    <row r="24" spans="1:22" ht="12.75" customHeight="1" x14ac:dyDescent="0.35">
      <c r="A24" s="92"/>
      <c r="B24" s="113" t="s">
        <v>153</v>
      </c>
      <c r="C24" s="30"/>
      <c r="D24" s="114"/>
      <c r="E24" s="114"/>
      <c r="F24" s="115"/>
    </row>
    <row r="25" spans="1:22" ht="12.75" customHeight="1" x14ac:dyDescent="0.35">
      <c r="A25" s="92"/>
      <c r="B25" s="113" t="s">
        <v>154</v>
      </c>
      <c r="C25" s="30"/>
      <c r="D25" s="114"/>
      <c r="E25" s="114"/>
      <c r="F25" s="115"/>
    </row>
    <row r="26" spans="1:22" ht="12.75" customHeight="1" x14ac:dyDescent="0.35">
      <c r="A26" s="92"/>
      <c r="B26" s="113" t="s">
        <v>155</v>
      </c>
      <c r="C26" s="30"/>
      <c r="D26" s="114"/>
      <c r="E26" s="114"/>
      <c r="F26" s="115"/>
    </row>
    <row r="27" spans="1:22" ht="12.75" customHeight="1" x14ac:dyDescent="0.35">
      <c r="A27" s="92"/>
      <c r="B27" s="113" t="s">
        <v>148</v>
      </c>
      <c r="C27" s="30"/>
      <c r="D27" s="114"/>
      <c r="E27" s="114"/>
      <c r="F27" s="115"/>
    </row>
    <row r="28" spans="1:22" ht="12.75" customHeight="1" x14ac:dyDescent="0.35">
      <c r="A28" s="92"/>
      <c r="B28" s="113" t="s">
        <v>416</v>
      </c>
      <c r="C28" s="31"/>
      <c r="D28" s="119"/>
      <c r="E28" s="119"/>
      <c r="F28" s="120"/>
    </row>
    <row r="29" spans="1:22" ht="12.75" customHeight="1" x14ac:dyDescent="0.35">
      <c r="A29" s="92"/>
      <c r="B29" s="113" t="s">
        <v>417</v>
      </c>
      <c r="C29" s="116" t="str">
        <f>IF(COUNTIF(E39:E54,"YES")=13,IF(C17="YES","YES","NO"),IF(COUNTIF(E39:E54,"NO")&gt;0,"NO",""))</f>
        <v/>
      </c>
      <c r="D29" s="156"/>
      <c r="E29" s="156"/>
      <c r="F29" s="157"/>
    </row>
    <row r="30" spans="1:22" ht="27" customHeight="1" x14ac:dyDescent="0.35">
      <c r="A30" s="92"/>
      <c r="B30" s="125"/>
      <c r="C30" s="125"/>
      <c r="D30" s="125"/>
      <c r="E30" s="125"/>
      <c r="F30" s="125"/>
    </row>
    <row r="31" spans="1:22" ht="12.75" customHeight="1" x14ac:dyDescent="0.35">
      <c r="A31" s="92"/>
      <c r="B31" s="126"/>
      <c r="C31" s="2"/>
      <c r="D31" s="127"/>
      <c r="E31" s="127"/>
      <c r="F31" s="127"/>
    </row>
    <row r="32" spans="1:22" ht="10.15" customHeight="1" x14ac:dyDescent="0.35">
      <c r="A32" s="92"/>
      <c r="B32" s="128"/>
      <c r="C32" s="129"/>
      <c r="D32" s="130"/>
      <c r="E32" s="130"/>
      <c r="F32" s="130"/>
    </row>
    <row r="33" spans="1:11" ht="25.9" customHeight="1" x14ac:dyDescent="0.35">
      <c r="A33" s="92"/>
      <c r="B33" s="107"/>
      <c r="C33" s="131"/>
      <c r="D33" s="132"/>
      <c r="E33" s="133"/>
      <c r="F33" s="132"/>
    </row>
    <row r="34" spans="1:11" ht="10.15" customHeight="1" x14ac:dyDescent="0.35">
      <c r="A34" s="92"/>
      <c r="B34" s="136" t="s">
        <v>158</v>
      </c>
      <c r="C34" s="137"/>
      <c r="D34" s="137"/>
      <c r="E34" s="137"/>
      <c r="F34" s="137"/>
    </row>
    <row r="35" spans="1:11" ht="10.15" customHeight="1" x14ac:dyDescent="0.35">
      <c r="A35" s="92"/>
      <c r="B35" s="138" t="s">
        <v>159</v>
      </c>
      <c r="C35" s="139"/>
      <c r="D35" s="139"/>
      <c r="E35" s="140"/>
      <c r="F35" s="140"/>
      <c r="J35" s="345">
        <f>COUNTIF(H39:H54, "")</f>
        <v>0</v>
      </c>
    </row>
    <row r="36" spans="1:11" ht="15" x14ac:dyDescent="0.35">
      <c r="A36" s="92"/>
      <c r="B36" s="141" t="s">
        <v>418</v>
      </c>
      <c r="C36" s="142"/>
      <c r="D36" s="142"/>
      <c r="E36" s="143"/>
      <c r="F36" s="143"/>
    </row>
    <row r="37" spans="1:11" ht="15" x14ac:dyDescent="0.35">
      <c r="A37" s="92"/>
      <c r="B37" s="144" t="s">
        <v>161</v>
      </c>
      <c r="C37" s="145" t="s">
        <v>162</v>
      </c>
      <c r="D37" s="145" t="s">
        <v>163</v>
      </c>
      <c r="E37" s="145" t="s">
        <v>164</v>
      </c>
      <c r="F37" s="146" t="s">
        <v>165</v>
      </c>
    </row>
    <row r="38" spans="1:11" ht="15.75" customHeight="1" x14ac:dyDescent="0.35">
      <c r="A38" s="92"/>
      <c r="B38" s="21" t="s">
        <v>419</v>
      </c>
      <c r="C38" s="3"/>
      <c r="D38" s="3"/>
      <c r="E38" s="3"/>
      <c r="F38" s="4"/>
      <c r="J38" s="345">
        <f>COUNTIF(G:G,"*")</f>
        <v>13</v>
      </c>
    </row>
    <row r="39" spans="1:11" ht="104" x14ac:dyDescent="0.35">
      <c r="A39" s="92"/>
      <c r="B39" s="5" t="s">
        <v>420</v>
      </c>
      <c r="C39" s="6"/>
      <c r="D39" s="7"/>
      <c r="E39" s="6"/>
      <c r="F39" s="7"/>
      <c r="G39" s="161" t="s">
        <v>168</v>
      </c>
      <c r="H39" s="344" t="str">
        <f>IF(C39="YES",IF(E39="NO",G39,""),G39)</f>
        <v>1A</v>
      </c>
      <c r="J39" s="345" t="str">
        <f>CONCATENATE(H39,H41,H42,H44,H45,H47,H48,H49,H50,H51,H52,H53,H54)</f>
        <v>1A2A2B3A3B4A4B4C4D4E4F4G4H</v>
      </c>
      <c r="K39" s="346" t="str">
        <f>HYPERLINK("#'Self Assessment Summary'!E18","Hyperlink to the Element on the SA Summary Worksheet")</f>
        <v>Hyperlink to the Element on the SA Summary Worksheet</v>
      </c>
    </row>
    <row r="40" spans="1:11" ht="15" x14ac:dyDescent="0.35">
      <c r="A40" s="92"/>
      <c r="B40" s="250" t="s">
        <v>421</v>
      </c>
      <c r="C40" s="3"/>
      <c r="D40" s="3"/>
      <c r="E40" s="3"/>
      <c r="F40" s="4"/>
      <c r="H40" s="344">
        <f t="shared" ref="H40:H54" si="0">IF(C40="YES",IF(E40="NO",G40,""),G40)</f>
        <v>0</v>
      </c>
    </row>
    <row r="41" spans="1:11" ht="65" x14ac:dyDescent="0.35">
      <c r="A41" s="92"/>
      <c r="B41" s="5" t="s">
        <v>422</v>
      </c>
      <c r="C41" s="6"/>
      <c r="D41" s="7"/>
      <c r="E41" s="6"/>
      <c r="F41" s="7"/>
      <c r="G41" s="161" t="s">
        <v>176</v>
      </c>
      <c r="H41" s="344" t="str">
        <f t="shared" si="0"/>
        <v>2A</v>
      </c>
      <c r="K41" s="346" t="str">
        <f>HYPERLINK("#'Self Assessment Summary'!F18","Hyperlink to the Element on the SA Summary Worksheet")</f>
        <v>Hyperlink to the Element on the SA Summary Worksheet</v>
      </c>
    </row>
    <row r="42" spans="1:11" ht="52" x14ac:dyDescent="0.35">
      <c r="A42" s="92"/>
      <c r="B42" s="5" t="s">
        <v>423</v>
      </c>
      <c r="C42" s="6"/>
      <c r="D42" s="7"/>
      <c r="E42" s="6"/>
      <c r="F42" s="7"/>
      <c r="G42" s="161" t="s">
        <v>202</v>
      </c>
      <c r="H42" s="344" t="str">
        <f t="shared" si="0"/>
        <v>2B</v>
      </c>
      <c r="K42" s="346" t="str">
        <f>HYPERLINK("#'Self Assessment Summary'!G18","Hyperlink to the Element on the SA Summary Worksheet")</f>
        <v>Hyperlink to the Element on the SA Summary Worksheet</v>
      </c>
    </row>
    <row r="43" spans="1:11" ht="15" x14ac:dyDescent="0.35">
      <c r="A43" s="92"/>
      <c r="B43" s="250" t="s">
        <v>424</v>
      </c>
      <c r="C43" s="3"/>
      <c r="D43" s="3"/>
      <c r="E43" s="3"/>
      <c r="F43" s="4"/>
      <c r="H43" s="344">
        <f t="shared" si="0"/>
        <v>0</v>
      </c>
    </row>
    <row r="44" spans="1:11" ht="39" x14ac:dyDescent="0.35">
      <c r="A44" s="92"/>
      <c r="B44" s="5" t="s">
        <v>425</v>
      </c>
      <c r="C44" s="6"/>
      <c r="D44" s="7"/>
      <c r="E44" s="6"/>
      <c r="F44" s="7"/>
      <c r="G44" s="161" t="s">
        <v>179</v>
      </c>
      <c r="H44" s="344" t="str">
        <f t="shared" si="0"/>
        <v>3A</v>
      </c>
      <c r="K44" s="346" t="str">
        <f>HYPERLINK("#'Self Assessment Summary'!H18","Hyperlink to the Element on the SA Summary Worksheet")</f>
        <v>Hyperlink to the Element on the SA Summary Worksheet</v>
      </c>
    </row>
    <row r="45" spans="1:11" ht="39" x14ac:dyDescent="0.35">
      <c r="A45" s="92"/>
      <c r="B45" s="5" t="s">
        <v>426</v>
      </c>
      <c r="C45" s="6"/>
      <c r="D45" s="7"/>
      <c r="E45" s="6"/>
      <c r="F45" s="7"/>
      <c r="G45" s="161" t="s">
        <v>206</v>
      </c>
      <c r="H45" s="344" t="str">
        <f t="shared" si="0"/>
        <v>3B</v>
      </c>
      <c r="K45" s="346" t="str">
        <f>HYPERLINK("#'Self Assessment Summary'!I18","Hyperlink to the Element on the SA Summary Worksheet")</f>
        <v>Hyperlink to the Element on the SA Summary Worksheet</v>
      </c>
    </row>
    <row r="46" spans="1:11" ht="15" x14ac:dyDescent="0.35">
      <c r="A46" s="92"/>
      <c r="B46" s="250" t="s">
        <v>427</v>
      </c>
      <c r="C46" s="3"/>
      <c r="D46" s="3"/>
      <c r="E46" s="3"/>
      <c r="F46" s="4"/>
      <c r="H46" s="344">
        <f t="shared" si="0"/>
        <v>0</v>
      </c>
    </row>
    <row r="47" spans="1:11" ht="39" x14ac:dyDescent="0.35">
      <c r="A47" s="92"/>
      <c r="B47" s="5" t="s">
        <v>428</v>
      </c>
      <c r="C47" s="6"/>
      <c r="D47" s="7"/>
      <c r="E47" s="6"/>
      <c r="F47" s="7"/>
      <c r="G47" s="161" t="s">
        <v>182</v>
      </c>
      <c r="H47" s="344" t="str">
        <f t="shared" si="0"/>
        <v>4A</v>
      </c>
      <c r="K47" s="346" t="str">
        <f>HYPERLINK("#'Self Assessment Summary'!J18","Hyperlink to the Element on the SA Summary Worksheet")</f>
        <v>Hyperlink to the Element on the SA Summary Worksheet</v>
      </c>
    </row>
    <row r="48" spans="1:11" ht="39" x14ac:dyDescent="0.35">
      <c r="A48" s="92"/>
      <c r="B48" s="5" t="s">
        <v>429</v>
      </c>
      <c r="C48" s="6"/>
      <c r="D48" s="7"/>
      <c r="E48" s="6"/>
      <c r="F48" s="7"/>
      <c r="G48" s="161" t="s">
        <v>211</v>
      </c>
      <c r="H48" s="344" t="str">
        <f t="shared" si="0"/>
        <v>4B</v>
      </c>
      <c r="K48" s="346" t="str">
        <f>HYPERLINK("#'Self Assessment Summary'!K18","Hyperlink to the Element on the SA Summary Worksheet")</f>
        <v>Hyperlink to the Element on the SA Summary Worksheet</v>
      </c>
    </row>
    <row r="49" spans="1:22" ht="44.25" customHeight="1" x14ac:dyDescent="0.35">
      <c r="A49" s="92"/>
      <c r="B49" s="5" t="s">
        <v>430</v>
      </c>
      <c r="C49" s="6"/>
      <c r="D49" s="7"/>
      <c r="E49" s="6"/>
      <c r="F49" s="7"/>
      <c r="G49" s="161" t="s">
        <v>238</v>
      </c>
      <c r="H49" s="344" t="str">
        <f t="shared" si="0"/>
        <v>4C</v>
      </c>
      <c r="K49" s="346" t="str">
        <f>HYPERLINK("#'Self Assessment Summary'!L18","Hyperlink to the Element on the SA Summary Worksheet")</f>
        <v>Hyperlink to the Element on the SA Summary Worksheet</v>
      </c>
    </row>
    <row r="50" spans="1:22" ht="39" x14ac:dyDescent="0.35">
      <c r="A50" s="92"/>
      <c r="B50" s="5" t="s">
        <v>431</v>
      </c>
      <c r="C50" s="6"/>
      <c r="D50" s="7"/>
      <c r="E50" s="6"/>
      <c r="F50" s="7"/>
      <c r="G50" s="161" t="s">
        <v>432</v>
      </c>
      <c r="H50" s="344" t="str">
        <f t="shared" si="0"/>
        <v>4D</v>
      </c>
      <c r="K50" s="346" t="str">
        <f>HYPERLINK("#'Self Assessment Summary'!M18","Hyperlink to the Element on the SA Summary Worksheet")</f>
        <v>Hyperlink to the Element on the SA Summary Worksheet</v>
      </c>
    </row>
    <row r="51" spans="1:22" ht="55.5" customHeight="1" x14ac:dyDescent="0.35">
      <c r="A51" s="92"/>
      <c r="B51" s="5" t="s">
        <v>433</v>
      </c>
      <c r="C51" s="6"/>
      <c r="D51" s="7"/>
      <c r="E51" s="6"/>
      <c r="F51" s="7"/>
      <c r="G51" s="161" t="s">
        <v>434</v>
      </c>
      <c r="H51" s="344" t="str">
        <f t="shared" si="0"/>
        <v>4E</v>
      </c>
      <c r="K51" s="346" t="str">
        <f>HYPERLINK("#'Self Assessment Summary'!N18","Hyperlink to the Element on the SA Summary Worksheet")</f>
        <v>Hyperlink to the Element on the SA Summary Worksheet</v>
      </c>
    </row>
    <row r="52" spans="1:22" ht="39" x14ac:dyDescent="0.35">
      <c r="A52" s="92"/>
      <c r="B52" s="5" t="s">
        <v>435</v>
      </c>
      <c r="C52" s="6"/>
      <c r="D52" s="7"/>
      <c r="E52" s="6"/>
      <c r="F52" s="7"/>
      <c r="G52" s="161" t="s">
        <v>436</v>
      </c>
      <c r="H52" s="344" t="str">
        <f t="shared" si="0"/>
        <v>4F</v>
      </c>
      <c r="K52" s="346" t="str">
        <f>HYPERLINK("#'Self Assessment Summary'!O18","Hyperlink to the Element on the SA Summary Worksheet")</f>
        <v>Hyperlink to the Element on the SA Summary Worksheet</v>
      </c>
    </row>
    <row r="53" spans="1:22" ht="39" x14ac:dyDescent="0.35">
      <c r="A53" s="92"/>
      <c r="B53" s="5" t="s">
        <v>437</v>
      </c>
      <c r="C53" s="6"/>
      <c r="D53" s="7"/>
      <c r="E53" s="6"/>
      <c r="F53" s="7"/>
      <c r="G53" s="161" t="s">
        <v>438</v>
      </c>
      <c r="H53" s="344" t="str">
        <f t="shared" si="0"/>
        <v>4G</v>
      </c>
      <c r="K53" s="346" t="str">
        <f>HYPERLINK("#'Self Assessment Summary'!P18","Hyperlink to the Element on the SA Summary Worksheet")</f>
        <v>Hyperlink to the Element on the SA Summary Worksheet</v>
      </c>
    </row>
    <row r="54" spans="1:22" ht="39" x14ac:dyDescent="0.35">
      <c r="A54" s="92"/>
      <c r="B54" s="5" t="s">
        <v>439</v>
      </c>
      <c r="C54" s="6"/>
      <c r="D54" s="7"/>
      <c r="E54" s="6"/>
      <c r="F54" s="7"/>
      <c r="G54" s="161" t="s">
        <v>440</v>
      </c>
      <c r="H54" s="344" t="str">
        <f t="shared" si="0"/>
        <v>4H</v>
      </c>
      <c r="K54" s="346" t="str">
        <f>HYPERLINK("#'Self Assessment Summary'!Q18","Hyperlink to the Element on the SA Summary Worksheet")</f>
        <v>Hyperlink to the Element on the SA Summary Worksheet</v>
      </c>
    </row>
    <row r="55" spans="1:22" ht="15.5" x14ac:dyDescent="0.35">
      <c r="A55" s="92"/>
      <c r="B55" s="147" t="s">
        <v>183</v>
      </c>
      <c r="C55" s="148"/>
      <c r="D55" s="148"/>
      <c r="E55" s="148"/>
      <c r="F55" s="149"/>
    </row>
    <row r="56" spans="1:22" ht="236.65" customHeight="1" x14ac:dyDescent="0.35">
      <c r="A56" s="92"/>
      <c r="B56" s="386"/>
      <c r="C56" s="387"/>
      <c r="D56" s="387"/>
      <c r="E56" s="387"/>
      <c r="F56" s="388"/>
    </row>
    <row r="57" spans="1:22" ht="14.5" hidden="1" x14ac:dyDescent="0.35">
      <c r="A57" s="150" t="s">
        <v>35</v>
      </c>
      <c r="G57" s="162"/>
      <c r="M57" s="347"/>
    </row>
    <row r="58" spans="1:22" ht="14.5" hidden="1" x14ac:dyDescent="0.35">
      <c r="A58" s="150" t="s">
        <v>184</v>
      </c>
      <c r="G58" s="162"/>
      <c r="M58" s="347"/>
    </row>
    <row r="59" spans="1:22" ht="14.5" hidden="1" x14ac:dyDescent="0.35">
      <c r="A59" s="150" t="s">
        <v>441</v>
      </c>
      <c r="G59" s="162"/>
      <c r="M59" s="347"/>
    </row>
    <row r="60" spans="1:22" ht="14.5" hidden="1" x14ac:dyDescent="0.35">
      <c r="A60" s="150" t="s">
        <v>442</v>
      </c>
      <c r="G60" s="162"/>
      <c r="N60" s="345"/>
      <c r="O60" s="345"/>
      <c r="P60" s="345"/>
      <c r="Q60" s="345"/>
      <c r="R60" s="345"/>
      <c r="S60" s="345"/>
      <c r="T60" s="345"/>
      <c r="U60" s="345"/>
      <c r="V60" s="345"/>
    </row>
  </sheetData>
  <sheetProtection formatRows="0"/>
  <mergeCells count="3">
    <mergeCell ref="B56:F56"/>
    <mergeCell ref="B6:E6"/>
    <mergeCell ref="B8:E8"/>
  </mergeCells>
  <dataValidations count="3">
    <dataValidation type="date" allowBlank="1" showInputMessage="1" showErrorMessage="1" errorTitle="Date Only" error="Please enter a correctly formatted date (MM/DD/YYYY) in this cell." promptTitle="Date Only" prompt="Please enter a correctly formatted date (MM/DD/YYYY) in this cell." sqref="C16 C28" xr:uid="{E1F5A17A-6059-4C9F-817B-0AC96B7787C6}">
      <formula1>36526</formula1>
      <formula2>73051</formula2>
    </dataValidation>
    <dataValidation type="list" allowBlank="1" showInputMessage="1" showErrorMessage="1" sqref="E39 E47:E54 E41:E42 C44:C45 E44:E45 C39 C41:C42 C47:C54" xr:uid="{21116F82-9573-4CFE-9D7D-B54E65885177}">
      <formula1>$B$34:$B$35</formula1>
    </dataValidation>
    <dataValidation type="textLength" allowBlank="1" showInputMessage="1" showErrorMessage="1" sqref="B38:B55 C13:C15 C17 C29 G1:G1048576" xr:uid="{D1E98E6F-A1E9-49BF-A4A9-78CAE50F6F2D}">
      <formula1>3000</formula1>
      <formula2>10000</formula2>
    </dataValidation>
  </dataValidations>
  <hyperlinks>
    <hyperlink ref="B6" r:id="rId1" xr:uid="{ED2AAB02-8136-42A7-8623-34C7C9C3DCE8}"/>
    <hyperlink ref="B8" r:id="rId2" xr:uid="{2DB5448F-2DBD-4E0B-AEFC-9D92B0020206}"/>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V53"/>
  <sheetViews>
    <sheetView topLeftCell="A40" zoomScale="160" zoomScaleNormal="160" workbookViewId="0">
      <selection activeCell="B47" sqref="B47"/>
    </sheetView>
  </sheetViews>
  <sheetFormatPr defaultColWidth="0" defaultRowHeight="0" customHeight="1" zeroHeight="1" x14ac:dyDescent="0.35"/>
  <cols>
    <col min="1" max="1" width="1.453125" style="178" customWidth="1"/>
    <col min="2" max="2" width="53.7265625" style="178" customWidth="1"/>
    <col min="3" max="3" width="12" style="178" customWidth="1"/>
    <col min="4" max="4" width="28.7265625" style="178" customWidth="1"/>
    <col min="5" max="5" width="10.7265625" style="178" customWidth="1"/>
    <col min="6" max="6" width="28.7265625" style="178" customWidth="1"/>
    <col min="7" max="7" width="2.26953125" style="176" customWidth="1"/>
    <col min="8" max="8" width="9.26953125" style="177" hidden="1" customWidth="1"/>
    <col min="9" max="10" width="9.26953125" style="178" hidden="1" customWidth="1"/>
    <col min="11" max="11" width="20.7265625" style="183" hidden="1" customWidth="1"/>
    <col min="12" max="20" width="9.26953125" style="178" hidden="1" customWidth="1"/>
    <col min="21" max="22" width="0" style="178" hidden="1" customWidth="1"/>
    <col min="23" max="16384" width="9.26953125" style="178" hidden="1"/>
  </cols>
  <sheetData>
    <row r="1" spans="1:11" ht="20" x14ac:dyDescent="0.35">
      <c r="A1" s="132"/>
      <c r="B1" s="93" t="s">
        <v>443</v>
      </c>
      <c r="C1" s="99"/>
      <c r="D1" s="99"/>
      <c r="E1" s="99"/>
      <c r="F1" s="99"/>
      <c r="K1" s="1" t="str">
        <f>HYPERLINK("#'Self Assessment Summary'!A19:T19","Hyperlink to the SA Summary Worksheett")</f>
        <v>Hyperlink to the SA Summary Worksheett</v>
      </c>
    </row>
    <row r="2" spans="1:11" ht="17.5" x14ac:dyDescent="0.35">
      <c r="A2" s="132"/>
      <c r="B2" s="99" t="s">
        <v>138</v>
      </c>
      <c r="C2" s="99"/>
      <c r="D2" s="99"/>
      <c r="E2" s="99"/>
      <c r="F2" s="99"/>
      <c r="K2" s="1"/>
    </row>
    <row r="3" spans="1:11" ht="17.5" x14ac:dyDescent="0.35">
      <c r="A3" s="132"/>
      <c r="B3" s="99" t="s">
        <v>139</v>
      </c>
      <c r="C3" s="99"/>
      <c r="D3" s="99"/>
      <c r="E3" s="99"/>
      <c r="F3" s="99"/>
      <c r="K3" s="1"/>
    </row>
    <row r="4" spans="1:11" ht="12.75" customHeight="1" x14ac:dyDescent="0.35">
      <c r="A4" s="132"/>
      <c r="B4" s="99"/>
      <c r="C4" s="99"/>
      <c r="D4" s="99"/>
      <c r="E4" s="99"/>
      <c r="F4" s="99"/>
      <c r="K4" s="1"/>
    </row>
    <row r="5" spans="1:11" s="97" customFormat="1" ht="12.75" customHeight="1" x14ac:dyDescent="0.25">
      <c r="A5" s="100"/>
      <c r="B5" s="100" t="s">
        <v>444</v>
      </c>
      <c r="C5" s="102"/>
      <c r="D5" s="102"/>
      <c r="E5" s="102"/>
      <c r="F5" s="102"/>
      <c r="G5" s="162"/>
      <c r="H5" s="103"/>
      <c r="I5" s="103"/>
      <c r="J5" s="103"/>
      <c r="K5" s="104"/>
    </row>
    <row r="6" spans="1:11" s="97" customFormat="1" ht="12.75" customHeight="1" x14ac:dyDescent="0.25">
      <c r="A6" s="100"/>
      <c r="B6" s="382" t="s">
        <v>445</v>
      </c>
      <c r="C6" s="382"/>
      <c r="D6" s="382"/>
      <c r="E6" s="382"/>
      <c r="F6" s="102"/>
      <c r="G6" s="162"/>
      <c r="H6" s="103"/>
      <c r="I6" s="103"/>
      <c r="J6" s="103"/>
      <c r="K6" s="104"/>
    </row>
    <row r="7" spans="1:11" s="181" customFormat="1" ht="12.75" customHeight="1" x14ac:dyDescent="0.3">
      <c r="A7" s="107"/>
      <c r="B7" s="100" t="s">
        <v>142</v>
      </c>
      <c r="C7" s="105"/>
      <c r="D7" s="105"/>
      <c r="E7" s="105"/>
      <c r="F7" s="105"/>
      <c r="G7" s="179"/>
      <c r="H7" s="180"/>
      <c r="K7" s="182"/>
    </row>
    <row r="8" spans="1:11" s="181" customFormat="1" ht="12.75" customHeight="1" x14ac:dyDescent="0.3">
      <c r="A8" s="107"/>
      <c r="B8" s="382" t="s">
        <v>446</v>
      </c>
      <c r="C8" s="382"/>
      <c r="D8" s="382"/>
      <c r="E8" s="382"/>
      <c r="F8" s="105"/>
      <c r="G8" s="179"/>
      <c r="H8" s="180"/>
      <c r="K8" s="182"/>
    </row>
    <row r="9" spans="1:11" ht="12.75" customHeight="1" x14ac:dyDescent="0.35">
      <c r="A9" s="132"/>
      <c r="B9" s="92"/>
      <c r="C9" s="131"/>
      <c r="D9" s="132"/>
      <c r="E9" s="133"/>
      <c r="F9" s="132"/>
    </row>
    <row r="10" spans="1:11" ht="16" thickBot="1" x14ac:dyDescent="0.4">
      <c r="A10" s="132"/>
      <c r="B10" s="109" t="s">
        <v>144</v>
      </c>
      <c r="C10" s="109"/>
      <c r="D10" s="109"/>
      <c r="E10" s="109"/>
      <c r="F10" s="109"/>
    </row>
    <row r="11" spans="1:11" ht="12.75" customHeight="1" x14ac:dyDescent="0.35">
      <c r="A11" s="132"/>
      <c r="B11" s="110" t="s">
        <v>145</v>
      </c>
      <c r="C11" s="29"/>
      <c r="D11" s="111"/>
      <c r="E11" s="111"/>
      <c r="F11" s="112"/>
    </row>
    <row r="12" spans="1:11" ht="12.75" customHeight="1" x14ac:dyDescent="0.35">
      <c r="A12" s="132"/>
      <c r="B12" s="113" t="s">
        <v>146</v>
      </c>
      <c r="C12" s="30"/>
      <c r="D12" s="114"/>
      <c r="E12" s="114"/>
      <c r="F12" s="115"/>
    </row>
    <row r="13" spans="1:11" ht="12.75" customHeight="1" x14ac:dyDescent="0.35">
      <c r="A13" s="132"/>
      <c r="B13" s="113" t="s">
        <v>147</v>
      </c>
      <c r="C13" s="217" t="str">
        <f>IF('Self-Assessment Summary'!D7="","Enter your jurisdiction's name on the 'Self-Assessment Summary' worksheet.",'Self-Assessment Summary'!D7)</f>
        <v>Enter your jurisdiction's name on the 'Self-Assessment Summary' worksheet.</v>
      </c>
      <c r="D13" s="117"/>
      <c r="E13" s="117"/>
      <c r="F13" s="118"/>
    </row>
    <row r="14" spans="1:11" ht="12.75" customHeight="1" x14ac:dyDescent="0.35">
      <c r="A14" s="13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1" ht="12.75" customHeight="1" x14ac:dyDescent="0.35">
      <c r="A15" s="13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1" ht="12.75" customHeight="1" x14ac:dyDescent="0.35">
      <c r="A16" s="132"/>
      <c r="B16" s="113" t="s">
        <v>447</v>
      </c>
      <c r="C16" s="31"/>
      <c r="D16" s="119"/>
      <c r="E16" s="119"/>
      <c r="F16" s="120"/>
    </row>
    <row r="17" spans="1:22" ht="12.75" customHeight="1" thickBot="1" x14ac:dyDescent="0.4">
      <c r="A17" s="132"/>
      <c r="B17" s="121" t="s">
        <v>448</v>
      </c>
      <c r="C17" s="153" t="str">
        <f>IF(COUNTIF(C39:C47,"YES")=7,"YES","NO")</f>
        <v>NO</v>
      </c>
      <c r="D17" s="154"/>
      <c r="E17" s="154"/>
      <c r="F17" s="155"/>
    </row>
    <row r="18" spans="1:22" s="98" customFormat="1" ht="27" customHeight="1" x14ac:dyDescent="0.35">
      <c r="A18" s="92"/>
      <c r="B18" s="125"/>
      <c r="C18" s="125"/>
      <c r="D18" s="125"/>
      <c r="E18" s="125"/>
      <c r="F18" s="125"/>
      <c r="G18" s="162"/>
      <c r="H18" s="96"/>
      <c r="I18" s="97"/>
      <c r="J18" s="97"/>
      <c r="K18" s="104"/>
      <c r="L18" s="97"/>
      <c r="M18" s="97"/>
      <c r="N18" s="97"/>
      <c r="O18" s="97"/>
      <c r="P18" s="97"/>
      <c r="Q18" s="97"/>
      <c r="R18" s="97"/>
      <c r="S18" s="97"/>
      <c r="T18" s="97"/>
      <c r="U18" s="97"/>
      <c r="V18" s="97"/>
    </row>
    <row r="19" spans="1:22" s="98" customFormat="1" ht="12.75" customHeight="1" x14ac:dyDescent="0.35">
      <c r="A19" s="92"/>
      <c r="B19" s="126"/>
      <c r="C19" s="2"/>
      <c r="D19" s="127"/>
      <c r="E19" s="127"/>
      <c r="F19" s="127"/>
      <c r="G19" s="162"/>
      <c r="H19" s="96"/>
      <c r="I19" s="97"/>
      <c r="J19" s="97"/>
      <c r="K19" s="104"/>
      <c r="L19" s="97"/>
      <c r="M19" s="97"/>
      <c r="N19" s="97"/>
      <c r="O19" s="97"/>
      <c r="P19" s="97"/>
      <c r="Q19" s="97"/>
      <c r="R19" s="97"/>
      <c r="S19" s="97"/>
      <c r="T19" s="97"/>
      <c r="U19" s="97"/>
      <c r="V19" s="97"/>
    </row>
    <row r="20" spans="1:22" ht="12.75" customHeight="1" x14ac:dyDescent="0.35">
      <c r="A20" s="132"/>
      <c r="B20" s="128"/>
      <c r="C20" s="129"/>
      <c r="D20" s="130"/>
      <c r="E20" s="130"/>
      <c r="F20" s="130"/>
    </row>
    <row r="21" spans="1:22" ht="12.75" customHeight="1" x14ac:dyDescent="0.35">
      <c r="A21" s="132"/>
      <c r="B21" s="107"/>
      <c r="C21" s="131"/>
      <c r="D21" s="132"/>
      <c r="E21" s="133"/>
      <c r="F21" s="132"/>
    </row>
    <row r="22" spans="1:22" ht="16" thickBot="1" x14ac:dyDescent="0.4">
      <c r="A22" s="132"/>
      <c r="B22" s="109" t="s">
        <v>151</v>
      </c>
      <c r="C22" s="109"/>
      <c r="D22" s="109"/>
      <c r="E22" s="109"/>
      <c r="F22" s="109"/>
    </row>
    <row r="23" spans="1:22" ht="12.75" customHeight="1" x14ac:dyDescent="0.35">
      <c r="A23" s="132"/>
      <c r="B23" s="110" t="s">
        <v>152</v>
      </c>
      <c r="C23" s="29"/>
      <c r="D23" s="111"/>
      <c r="E23" s="111"/>
      <c r="F23" s="112"/>
    </row>
    <row r="24" spans="1:22" ht="12.75" customHeight="1" x14ac:dyDescent="0.35">
      <c r="A24" s="132"/>
      <c r="B24" s="113" t="s">
        <v>153</v>
      </c>
      <c r="C24" s="30"/>
      <c r="D24" s="114"/>
      <c r="E24" s="114"/>
      <c r="F24" s="115"/>
    </row>
    <row r="25" spans="1:22" ht="12.75" customHeight="1" x14ac:dyDescent="0.35">
      <c r="A25" s="132"/>
      <c r="B25" s="113" t="s">
        <v>154</v>
      </c>
      <c r="C25" s="30"/>
      <c r="D25" s="114"/>
      <c r="E25" s="114"/>
      <c r="F25" s="115"/>
    </row>
    <row r="26" spans="1:22" ht="12.75" customHeight="1" x14ac:dyDescent="0.35">
      <c r="A26" s="132"/>
      <c r="B26" s="113" t="s">
        <v>155</v>
      </c>
      <c r="C26" s="30"/>
      <c r="D26" s="114"/>
      <c r="E26" s="114"/>
      <c r="F26" s="115"/>
    </row>
    <row r="27" spans="1:22" ht="12.75" customHeight="1" x14ac:dyDescent="0.35">
      <c r="A27" s="132"/>
      <c r="B27" s="113" t="s">
        <v>148</v>
      </c>
      <c r="C27" s="30"/>
      <c r="D27" s="114"/>
      <c r="E27" s="114"/>
      <c r="F27" s="115"/>
    </row>
    <row r="28" spans="1:22" ht="12.75" customHeight="1" x14ac:dyDescent="0.35">
      <c r="A28" s="132"/>
      <c r="B28" s="113" t="s">
        <v>449</v>
      </c>
      <c r="C28" s="31"/>
      <c r="D28" s="119"/>
      <c r="E28" s="119"/>
      <c r="F28" s="120"/>
    </row>
    <row r="29" spans="1:22" ht="12.75" customHeight="1" x14ac:dyDescent="0.35">
      <c r="A29" s="132"/>
      <c r="B29" s="113" t="s">
        <v>450</v>
      </c>
      <c r="C29" s="116" t="str">
        <f>IF(COUNTIF(E39:E47,"YES")=7,IF(C17="YES","YES","NO"),IF(COUNTIF(E39:E47,"NO")&gt;0,"NO",""))</f>
        <v/>
      </c>
      <c r="D29" s="156"/>
      <c r="E29" s="156"/>
      <c r="F29" s="157"/>
    </row>
    <row r="30" spans="1:22" ht="27" customHeight="1" x14ac:dyDescent="0.35">
      <c r="A30" s="132"/>
      <c r="B30" s="125"/>
      <c r="C30" s="125"/>
      <c r="D30" s="125"/>
      <c r="E30" s="125"/>
      <c r="F30" s="125"/>
    </row>
    <row r="31" spans="1:22" ht="12.75" customHeight="1" x14ac:dyDescent="0.35">
      <c r="A31" s="132"/>
      <c r="B31" s="126"/>
      <c r="C31" s="2"/>
      <c r="D31" s="127"/>
      <c r="E31" s="127"/>
      <c r="F31" s="127"/>
    </row>
    <row r="32" spans="1:22" ht="10.15" customHeight="1" x14ac:dyDescent="0.35">
      <c r="A32" s="132"/>
      <c r="B32" s="128"/>
      <c r="C32" s="184"/>
      <c r="D32" s="185"/>
      <c r="E32" s="185"/>
      <c r="F32" s="185"/>
    </row>
    <row r="33" spans="1:11" ht="17.649999999999999" customHeight="1" x14ac:dyDescent="0.35">
      <c r="A33" s="132"/>
      <c r="B33" s="107"/>
      <c r="C33" s="131"/>
      <c r="D33" s="132"/>
      <c r="E33" s="133"/>
      <c r="F33" s="132"/>
    </row>
    <row r="34" spans="1:11" ht="10.15" customHeight="1" x14ac:dyDescent="0.35">
      <c r="A34" s="132"/>
      <c r="B34" s="186" t="s">
        <v>158</v>
      </c>
      <c r="C34" s="137"/>
      <c r="D34" s="137"/>
      <c r="E34" s="137"/>
      <c r="F34" s="137"/>
      <c r="J34" s="97"/>
    </row>
    <row r="35" spans="1:11" ht="10.15" customHeight="1" x14ac:dyDescent="0.35">
      <c r="A35" s="132"/>
      <c r="B35" s="187" t="s">
        <v>159</v>
      </c>
      <c r="C35" s="139"/>
      <c r="D35" s="139"/>
      <c r="E35" s="140"/>
      <c r="F35" s="140"/>
      <c r="J35" s="97">
        <f>COUNTIF(H39:H47, "")</f>
        <v>0</v>
      </c>
    </row>
    <row r="36" spans="1:11" ht="15.5" x14ac:dyDescent="0.35">
      <c r="A36" s="132"/>
      <c r="B36" s="141" t="s">
        <v>451</v>
      </c>
      <c r="C36" s="139"/>
      <c r="D36" s="139"/>
      <c r="E36" s="140"/>
      <c r="F36" s="140"/>
      <c r="J36" s="97"/>
    </row>
    <row r="37" spans="1:11" ht="15.5" x14ac:dyDescent="0.35">
      <c r="A37" s="132"/>
      <c r="B37" s="144" t="s">
        <v>161</v>
      </c>
      <c r="C37" s="145" t="s">
        <v>162</v>
      </c>
      <c r="D37" s="145" t="s">
        <v>163</v>
      </c>
      <c r="E37" s="145" t="s">
        <v>164</v>
      </c>
      <c r="F37" s="146" t="s">
        <v>165</v>
      </c>
      <c r="J37" s="97"/>
    </row>
    <row r="38" spans="1:11" ht="15.5" x14ac:dyDescent="0.35">
      <c r="A38" s="132"/>
      <c r="B38" s="21" t="s">
        <v>452</v>
      </c>
      <c r="C38" s="22"/>
      <c r="D38" s="22"/>
      <c r="E38" s="22"/>
      <c r="F38" s="23"/>
      <c r="J38" s="97">
        <f>COUNTIF(G:G,"*")</f>
        <v>7</v>
      </c>
    </row>
    <row r="39" spans="1:11" ht="39" x14ac:dyDescent="0.35">
      <c r="A39" s="132"/>
      <c r="B39" s="351" t="s">
        <v>453</v>
      </c>
      <c r="C39" s="6"/>
      <c r="D39" s="356" t="s">
        <v>355</v>
      </c>
      <c r="E39" s="6"/>
      <c r="F39" s="7"/>
      <c r="G39" s="176" t="s">
        <v>168</v>
      </c>
      <c r="H39" s="177" t="str">
        <f>IF(C39="YES",IF(E39="NO",G39,""),G39)</f>
        <v>1A</v>
      </c>
      <c r="J39" s="97" t="str">
        <f>CONCATENATE(H39,H40,H41,H43,H44,H46,H47)</f>
        <v>1A1B1C2A2B3A3B</v>
      </c>
      <c r="K39" s="1" t="str">
        <f>HYPERLINK("#'Self Assessment Summary'!E19","Hyperlink to the Element on the SA Summary Worksheet")</f>
        <v>Hyperlink to the Element on the SA Summary Worksheet</v>
      </c>
    </row>
    <row r="40" spans="1:11" ht="91" x14ac:dyDescent="0.35">
      <c r="A40" s="132"/>
      <c r="B40" s="351" t="s">
        <v>454</v>
      </c>
      <c r="C40" s="6"/>
      <c r="D40" s="354" t="s">
        <v>355</v>
      </c>
      <c r="E40" s="6"/>
      <c r="F40" s="7"/>
      <c r="G40" s="176" t="s">
        <v>170</v>
      </c>
      <c r="H40" s="177" t="str">
        <f>IF(C40="YES",IF(E40="NO",G40,""),G40)</f>
        <v>1B</v>
      </c>
      <c r="J40" s="97"/>
      <c r="K40" s="1" t="str">
        <f>HYPERLINK("#'Self Assessment Summary'!F19","Hyperlink to the Element on the SA Summary Worksheet")</f>
        <v>Hyperlink to the Element on the SA Summary Worksheet</v>
      </c>
    </row>
    <row r="41" spans="1:11" ht="26" x14ac:dyDescent="0.35">
      <c r="A41" s="132"/>
      <c r="B41" s="24" t="s">
        <v>455</v>
      </c>
      <c r="C41" s="6"/>
      <c r="D41" s="7"/>
      <c r="E41" s="6"/>
      <c r="F41" s="7"/>
      <c r="G41" s="176" t="s">
        <v>172</v>
      </c>
      <c r="H41" s="177" t="str">
        <f>IF(C41="YES",IF(E41="NO",G41,""),G41)</f>
        <v>1C</v>
      </c>
      <c r="J41" s="97"/>
      <c r="K41" s="1" t="str">
        <f>HYPERLINK("#'Self Assessment Summary'!G19","Hyperlink to the Element on the SA Summary Worksheet")</f>
        <v>Hyperlink to the Element on the SA Summary Worksheet</v>
      </c>
    </row>
    <row r="42" spans="1:11" ht="15.5" x14ac:dyDescent="0.35">
      <c r="A42" s="132"/>
      <c r="B42" s="21" t="s">
        <v>456</v>
      </c>
      <c r="C42" s="22"/>
      <c r="D42" s="22"/>
      <c r="E42" s="22"/>
      <c r="F42" s="23"/>
      <c r="H42" s="177">
        <v>0</v>
      </c>
    </row>
    <row r="43" spans="1:11" ht="26" x14ac:dyDescent="0.35">
      <c r="A43" s="132"/>
      <c r="B43" s="351" t="s">
        <v>457</v>
      </c>
      <c r="C43" s="6"/>
      <c r="D43" s="354" t="s">
        <v>355</v>
      </c>
      <c r="E43" s="6"/>
      <c r="F43" s="7"/>
      <c r="G43" s="176" t="s">
        <v>176</v>
      </c>
      <c r="H43" s="177" t="str">
        <f t="shared" ref="H43:H44" si="0">IF(C43="YES",IF(E43="NO",G43,""),G43)</f>
        <v>2A</v>
      </c>
      <c r="K43" s="1" t="str">
        <f>HYPERLINK("#'Self Assessment Summary'!H19","Hyperlink to the Element on the SA Summary Worksheet")</f>
        <v>Hyperlink to the Element on the SA Summary Worksheet</v>
      </c>
    </row>
    <row r="44" spans="1:11" ht="26" x14ac:dyDescent="0.35">
      <c r="A44" s="132"/>
      <c r="B44" s="351" t="s">
        <v>458</v>
      </c>
      <c r="C44" s="6"/>
      <c r="D44" s="354" t="s">
        <v>355</v>
      </c>
      <c r="E44" s="6"/>
      <c r="F44" s="7"/>
      <c r="G44" s="176" t="s">
        <v>202</v>
      </c>
      <c r="H44" s="177" t="str">
        <f t="shared" si="0"/>
        <v>2B</v>
      </c>
      <c r="K44" s="1" t="str">
        <f>HYPERLINK("#'Self Assessment Summary'!I19","Hyperlink to the Element on the SA Summary Worksheet")</f>
        <v>Hyperlink to the Element on the SA Summary Worksheet</v>
      </c>
    </row>
    <row r="45" spans="1:11" ht="15.5" x14ac:dyDescent="0.35">
      <c r="A45" s="132"/>
      <c r="B45" s="21" t="s">
        <v>459</v>
      </c>
      <c r="C45" s="22"/>
      <c r="D45" s="22"/>
      <c r="E45" s="22"/>
      <c r="F45" s="23"/>
      <c r="H45" s="177">
        <v>0</v>
      </c>
    </row>
    <row r="46" spans="1:11" ht="39" x14ac:dyDescent="0.35">
      <c r="A46" s="132"/>
      <c r="B46" s="351" t="s">
        <v>460</v>
      </c>
      <c r="C46" s="6"/>
      <c r="D46" s="354" t="s">
        <v>355</v>
      </c>
      <c r="E46" s="6"/>
      <c r="F46" s="7"/>
      <c r="G46" s="176" t="s">
        <v>179</v>
      </c>
      <c r="H46" s="177" t="str">
        <f>IF(C46="YES",IF(E46="NO",G46,""),G46)</f>
        <v>3A</v>
      </c>
      <c r="K46" s="1" t="str">
        <f>HYPERLINK("#'Self Assessment Summary'!J19","Hyperlink to the Element on the SA Summary Worksheet")</f>
        <v>Hyperlink to the Element on the SA Summary Worksheet</v>
      </c>
    </row>
    <row r="47" spans="1:11" ht="39.75" customHeight="1" x14ac:dyDescent="0.35">
      <c r="A47" s="132"/>
      <c r="B47" s="24" t="s">
        <v>461</v>
      </c>
      <c r="C47" s="6"/>
      <c r="D47" s="7"/>
      <c r="E47" s="6"/>
      <c r="F47" s="7"/>
      <c r="G47" s="176" t="s">
        <v>206</v>
      </c>
      <c r="H47" s="177" t="str">
        <f>IF(C47="YES",IF(E47="NO",G47,""),G47)</f>
        <v>3B</v>
      </c>
      <c r="K47" s="1" t="str">
        <f>HYPERLINK("#'Self Assessment Summary'!K19","Hyperlink to the Element on the SA Summary Worksheet")</f>
        <v>Hyperlink to the Element on the SA Summary Worksheet</v>
      </c>
    </row>
    <row r="48" spans="1:11" ht="15.5" x14ac:dyDescent="0.35">
      <c r="A48" s="132"/>
      <c r="B48" s="188" t="s">
        <v>183</v>
      </c>
      <c r="C48" s="189"/>
      <c r="D48" s="189"/>
      <c r="E48" s="189"/>
      <c r="F48" s="190"/>
    </row>
    <row r="49" spans="1:22" s="98" customFormat="1" ht="255.4" customHeight="1" x14ac:dyDescent="0.35">
      <c r="A49" s="92"/>
      <c r="B49" s="386"/>
      <c r="C49" s="387"/>
      <c r="D49" s="387"/>
      <c r="E49" s="387"/>
      <c r="F49" s="388"/>
      <c r="G49" s="162"/>
      <c r="H49" s="96"/>
      <c r="I49" s="97"/>
      <c r="J49" s="97"/>
      <c r="K49" s="104"/>
    </row>
    <row r="50" spans="1:22" s="98" customFormat="1" ht="14.5" hidden="1" x14ac:dyDescent="0.35">
      <c r="A50" s="150" t="s">
        <v>35</v>
      </c>
      <c r="G50" s="162"/>
      <c r="H50" s="96"/>
      <c r="I50" s="97"/>
      <c r="J50" s="97"/>
      <c r="K50" s="104"/>
      <c r="L50" s="97"/>
    </row>
    <row r="51" spans="1:22" s="98" customFormat="1" ht="14.5" hidden="1" x14ac:dyDescent="0.35">
      <c r="A51" s="150" t="s">
        <v>184</v>
      </c>
      <c r="G51" s="162"/>
      <c r="H51" s="96"/>
      <c r="I51" s="97"/>
      <c r="J51" s="97"/>
      <c r="K51" s="104"/>
      <c r="L51" s="97"/>
    </row>
    <row r="52" spans="1:22" s="98" customFormat="1" ht="14.5" hidden="1" x14ac:dyDescent="0.35">
      <c r="A52" s="150" t="s">
        <v>462</v>
      </c>
      <c r="G52" s="162"/>
      <c r="H52" s="96"/>
      <c r="I52" s="97"/>
      <c r="J52" s="97"/>
      <c r="K52" s="104"/>
      <c r="L52" s="97"/>
    </row>
    <row r="53" spans="1:22" s="98" customFormat="1" ht="14.5" hidden="1" x14ac:dyDescent="0.35">
      <c r="A53" s="150" t="s">
        <v>463</v>
      </c>
      <c r="G53" s="162"/>
      <c r="H53" s="96"/>
      <c r="I53" s="97"/>
      <c r="J53" s="97"/>
      <c r="K53" s="104"/>
      <c r="L53" s="97"/>
      <c r="M53" s="97"/>
      <c r="N53" s="97"/>
      <c r="O53" s="97"/>
      <c r="P53" s="97"/>
      <c r="Q53" s="97"/>
      <c r="R53" s="97"/>
      <c r="S53" s="97"/>
      <c r="T53" s="97"/>
      <c r="U53" s="97"/>
      <c r="V53" s="97"/>
    </row>
  </sheetData>
  <sheetProtection formatRows="0"/>
  <mergeCells count="3">
    <mergeCell ref="B49:F49"/>
    <mergeCell ref="B6:E6"/>
    <mergeCell ref="B8:E8"/>
  </mergeCells>
  <dataValidations count="4">
    <dataValidation type="date" allowBlank="1" showInputMessage="1" showErrorMessage="1" errorTitle="Date Only" error="Please enter a correctly formatted date (MM/DD/YYYY) in this cell." promptTitle="Date Only" prompt="Please enter a correctly formatted date (MM/DD/YYYY) in this cell." sqref="C16 C28" xr:uid="{1AFE5E37-3F22-491F-AC55-E4D444FE3E01}">
      <formula1>36526</formula1>
      <formula2>73051</formula2>
    </dataValidation>
    <dataValidation type="list" allowBlank="1" showInputMessage="1" showErrorMessage="1" sqref="E39:E41 C43:C44 C39:C41 E46:E47 E43:E44 C46:C47" xr:uid="{156D0070-99E2-40E0-B1DF-EE33119A56B5}">
      <formula1>$B$34:$B$35</formula1>
    </dataValidation>
    <dataValidation type="textLength" allowBlank="1" showInputMessage="1" showErrorMessage="1" sqref="B37:B47 C13:C15 C17 C29 G1:G1048576" xr:uid="{6D4121C8-93A6-40B5-B6E9-445052286ED2}">
      <formula1>3000</formula1>
      <formula2>10000</formula2>
    </dataValidation>
    <dataValidation type="textLength" allowBlank="1" showInputMessage="1" showErrorMessage="1" sqref="B48" xr:uid="{87569AC6-B093-4E38-AA7A-E14C9DCDDF11}">
      <formula1>1000</formula1>
      <formula2>3000</formula2>
    </dataValidation>
  </dataValidations>
  <hyperlinks>
    <hyperlink ref="B6" r:id="rId1" xr:uid="{F67A84DE-69EE-419B-A07A-A6855303B62E}"/>
    <hyperlink ref="B8" r:id="rId2" xr:uid="{6E2A7728-4105-478E-AF1A-B254671DB739}"/>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C6EB8-524E-4AFC-BDEE-90FEEF6A8C51}">
  <sheetPr codeName="Sheet12"/>
  <dimension ref="A1:S30"/>
  <sheetViews>
    <sheetView topLeftCell="A18" zoomScale="87" zoomScaleNormal="87" workbookViewId="0">
      <selection activeCell="A20" sqref="A20:Q20"/>
    </sheetView>
  </sheetViews>
  <sheetFormatPr defaultColWidth="9.1796875" defaultRowHeight="14.5" x14ac:dyDescent="0.35"/>
  <cols>
    <col min="17" max="17" width="10.7265625" customWidth="1"/>
    <col min="18" max="16384" width="9.1796875" style="76"/>
  </cols>
  <sheetData>
    <row r="1" spans="1:19" ht="25.5" thickBot="1" x14ac:dyDescent="0.4">
      <c r="A1" s="394" t="s">
        <v>464</v>
      </c>
      <c r="B1" s="394"/>
      <c r="C1" s="394"/>
      <c r="D1" s="394"/>
      <c r="E1" s="394"/>
      <c r="F1" s="394"/>
      <c r="G1" s="394"/>
      <c r="H1" s="394"/>
      <c r="I1" s="394"/>
      <c r="J1" s="394"/>
      <c r="K1" s="394"/>
      <c r="L1" s="394"/>
      <c r="M1" s="394"/>
      <c r="N1" s="394"/>
      <c r="O1" s="394"/>
      <c r="P1" s="394"/>
      <c r="Q1" s="394"/>
    </row>
    <row r="2" spans="1:19" ht="20" x14ac:dyDescent="0.35">
      <c r="A2" s="36"/>
      <c r="B2" s="36"/>
      <c r="C2" s="36"/>
      <c r="D2" s="36"/>
      <c r="E2" s="36"/>
      <c r="F2" s="36"/>
      <c r="G2" s="36"/>
      <c r="H2" s="36"/>
      <c r="I2" s="36"/>
      <c r="J2" s="36"/>
      <c r="K2" s="36"/>
      <c r="L2" s="36"/>
      <c r="M2" s="36"/>
      <c r="N2" s="36"/>
      <c r="O2" s="36"/>
    </row>
    <row r="3" spans="1:19" ht="93.75" customHeight="1" x14ac:dyDescent="0.35">
      <c r="A3" s="395" t="s">
        <v>465</v>
      </c>
      <c r="B3" s="395"/>
      <c r="C3" s="395"/>
      <c r="D3" s="395"/>
      <c r="E3" s="395"/>
      <c r="F3" s="395"/>
      <c r="G3" s="395"/>
      <c r="H3" s="395"/>
      <c r="I3" s="395"/>
      <c r="J3" s="395"/>
      <c r="K3" s="395"/>
      <c r="L3" s="395"/>
      <c r="M3" s="395"/>
      <c r="N3" s="395"/>
      <c r="O3" s="395"/>
      <c r="P3" s="395"/>
      <c r="Q3" s="395"/>
      <c r="S3" s="76" t="s">
        <v>466</v>
      </c>
    </row>
    <row r="4" spans="1:19" ht="21" x14ac:dyDescent="0.5">
      <c r="A4" s="39"/>
      <c r="B4" s="39"/>
      <c r="C4" s="39"/>
      <c r="D4" s="39"/>
      <c r="E4" s="39"/>
      <c r="F4" s="39"/>
      <c r="G4" s="39"/>
      <c r="H4" s="39"/>
      <c r="I4" s="39"/>
      <c r="J4" s="39"/>
      <c r="K4" s="39"/>
      <c r="L4" s="39"/>
      <c r="M4" s="39"/>
      <c r="N4" s="39"/>
      <c r="O4" s="39"/>
      <c r="P4" s="39"/>
      <c r="Q4" s="39"/>
    </row>
    <row r="5" spans="1:19" ht="357" customHeight="1" x14ac:dyDescent="0.35">
      <c r="A5" s="399" t="s">
        <v>467</v>
      </c>
      <c r="B5" s="400"/>
      <c r="C5" s="400"/>
      <c r="D5" s="400"/>
      <c r="E5" s="400"/>
      <c r="F5" s="400"/>
      <c r="G5" s="400"/>
      <c r="H5" s="400"/>
      <c r="I5" s="400"/>
      <c r="J5" s="400"/>
      <c r="K5" s="400"/>
      <c r="L5" s="400"/>
      <c r="M5" s="400"/>
      <c r="N5" s="400"/>
      <c r="O5" s="400"/>
      <c r="P5" s="400"/>
      <c r="Q5" s="400"/>
    </row>
    <row r="6" spans="1:19" ht="21" x14ac:dyDescent="0.5">
      <c r="A6" s="39"/>
      <c r="B6" s="39"/>
      <c r="C6" s="39"/>
      <c r="D6" s="39"/>
      <c r="E6" s="39"/>
      <c r="F6" s="39"/>
      <c r="G6" s="39"/>
      <c r="H6" s="39"/>
      <c r="I6" s="39"/>
      <c r="J6" s="39"/>
      <c r="K6" s="39"/>
      <c r="L6" s="39"/>
      <c r="M6" s="39"/>
      <c r="N6" s="39"/>
      <c r="O6" s="39"/>
      <c r="P6" s="39"/>
      <c r="Q6" s="39"/>
    </row>
    <row r="7" spans="1:19" ht="35.25" customHeight="1" thickBot="1" x14ac:dyDescent="0.45">
      <c r="A7" s="396" t="s">
        <v>468</v>
      </c>
      <c r="B7" s="396"/>
      <c r="C7" s="396"/>
      <c r="D7" s="396"/>
      <c r="E7" s="396"/>
      <c r="F7" s="396"/>
      <c r="G7" s="396"/>
      <c r="H7" s="396"/>
      <c r="I7" s="396"/>
      <c r="J7" s="396"/>
      <c r="K7" s="396"/>
      <c r="L7" s="396"/>
      <c r="M7" s="396"/>
      <c r="N7" s="396"/>
      <c r="O7" s="396"/>
      <c r="P7" s="396"/>
      <c r="Q7" s="396"/>
    </row>
    <row r="8" spans="1:19" ht="21" customHeight="1" x14ac:dyDescent="0.4">
      <c r="A8" s="194"/>
      <c r="B8" s="194"/>
      <c r="C8" s="194"/>
      <c r="D8" s="194"/>
      <c r="E8" s="194"/>
      <c r="F8" s="194"/>
      <c r="G8" s="194"/>
      <c r="H8" s="194"/>
      <c r="I8" s="194"/>
      <c r="J8" s="194"/>
      <c r="K8" s="194"/>
      <c r="L8" s="194"/>
      <c r="M8" s="194"/>
      <c r="N8" s="194"/>
      <c r="O8" s="194"/>
      <c r="P8" s="194"/>
      <c r="Q8" s="194"/>
    </row>
    <row r="9" spans="1:19" ht="62.25" customHeight="1" x14ac:dyDescent="0.35">
      <c r="A9" s="399" t="s">
        <v>469</v>
      </c>
      <c r="B9" s="401"/>
      <c r="C9" s="401"/>
      <c r="D9" s="401"/>
      <c r="E9" s="401"/>
      <c r="F9" s="401"/>
      <c r="G9" s="401"/>
      <c r="H9" s="401"/>
      <c r="I9" s="401"/>
      <c r="J9" s="401"/>
      <c r="K9" s="401"/>
      <c r="L9" s="401"/>
      <c r="M9" s="401"/>
      <c r="N9" s="401"/>
      <c r="O9" s="401"/>
      <c r="P9" s="401"/>
      <c r="Q9" s="401"/>
    </row>
    <row r="10" spans="1:19" ht="288.75" customHeight="1" x14ac:dyDescent="0.35">
      <c r="A10" s="399" t="s">
        <v>470</v>
      </c>
      <c r="B10" s="401"/>
      <c r="C10" s="401"/>
      <c r="D10" s="401"/>
      <c r="E10" s="401"/>
      <c r="F10" s="401"/>
      <c r="G10" s="401"/>
      <c r="H10" s="401"/>
      <c r="I10" s="401"/>
      <c r="J10" s="401"/>
      <c r="K10" s="401"/>
      <c r="L10" s="401"/>
      <c r="M10" s="401"/>
      <c r="N10" s="401"/>
      <c r="O10" s="401"/>
      <c r="P10" s="401"/>
      <c r="Q10" s="401"/>
    </row>
    <row r="11" spans="1:19" ht="312.75" customHeight="1" x14ac:dyDescent="0.35">
      <c r="A11" s="399" t="s">
        <v>471</v>
      </c>
      <c r="B11" s="401"/>
      <c r="C11" s="401"/>
      <c r="D11" s="401"/>
      <c r="E11" s="401"/>
      <c r="F11" s="401"/>
      <c r="G11" s="401"/>
      <c r="H11" s="401"/>
      <c r="I11" s="401"/>
      <c r="J11" s="401"/>
      <c r="K11" s="401"/>
      <c r="L11" s="401"/>
      <c r="M11" s="401"/>
      <c r="N11" s="401"/>
      <c r="O11" s="401"/>
      <c r="P11" s="401"/>
      <c r="Q11" s="401"/>
      <c r="R11" s="76" t="s">
        <v>472</v>
      </c>
    </row>
    <row r="12" spans="1:19" ht="62.25" customHeight="1" x14ac:dyDescent="0.35">
      <c r="A12" s="399" t="s">
        <v>473</v>
      </c>
      <c r="B12" s="401"/>
      <c r="C12" s="401"/>
      <c r="D12" s="401"/>
      <c r="E12" s="401"/>
      <c r="F12" s="401"/>
      <c r="G12" s="401"/>
      <c r="H12" s="401"/>
      <c r="I12" s="401"/>
      <c r="J12" s="401"/>
      <c r="K12" s="401"/>
      <c r="L12" s="401"/>
      <c r="M12" s="401"/>
      <c r="N12" s="401"/>
      <c r="O12" s="401"/>
      <c r="P12" s="401"/>
      <c r="Q12" s="401"/>
    </row>
    <row r="13" spans="1:19" ht="21" x14ac:dyDescent="0.5">
      <c r="A13" s="39"/>
      <c r="B13" s="46"/>
      <c r="C13" s="46"/>
      <c r="D13" s="46"/>
      <c r="E13" s="46"/>
      <c r="F13" s="46"/>
      <c r="G13" s="46"/>
      <c r="H13" s="46"/>
      <c r="I13" s="46"/>
      <c r="J13" s="46"/>
      <c r="K13" s="46"/>
      <c r="L13" s="46"/>
      <c r="M13" s="46"/>
      <c r="N13" s="46"/>
      <c r="O13" s="46"/>
      <c r="P13" s="46"/>
      <c r="Q13" s="46"/>
    </row>
    <row r="14" spans="1:19" ht="23.25" customHeight="1" thickBot="1" x14ac:dyDescent="0.45">
      <c r="A14" s="393" t="s">
        <v>474</v>
      </c>
      <c r="B14" s="393"/>
      <c r="C14" s="393"/>
      <c r="D14" s="393"/>
      <c r="E14" s="393"/>
      <c r="F14" s="393"/>
      <c r="G14" s="393"/>
      <c r="H14" s="393"/>
      <c r="I14" s="393"/>
      <c r="J14" s="393"/>
      <c r="K14" s="393"/>
      <c r="L14" s="393"/>
      <c r="M14" s="393"/>
      <c r="N14" s="393"/>
      <c r="O14" s="393"/>
      <c r="P14" s="393"/>
      <c r="Q14" s="393"/>
    </row>
    <row r="15" spans="1:19" ht="18.5" x14ac:dyDescent="0.45">
      <c r="A15" s="37"/>
      <c r="B15" s="37"/>
      <c r="C15" s="37"/>
      <c r="D15" s="37"/>
      <c r="E15" s="37"/>
      <c r="F15" s="37"/>
      <c r="G15" s="37"/>
      <c r="H15" s="37"/>
      <c r="I15" s="37"/>
      <c r="J15" s="37"/>
      <c r="K15" s="37"/>
      <c r="L15" s="37"/>
      <c r="M15" s="37"/>
      <c r="N15" s="37"/>
      <c r="O15" s="37"/>
      <c r="P15" s="37"/>
      <c r="Q15" s="37"/>
    </row>
    <row r="16" spans="1:19" ht="110.25" customHeight="1" x14ac:dyDescent="0.35">
      <c r="A16" s="397" t="s">
        <v>475</v>
      </c>
      <c r="B16" s="398"/>
      <c r="C16" s="398"/>
      <c r="D16" s="398"/>
      <c r="E16" s="398"/>
      <c r="F16" s="398"/>
      <c r="G16" s="398"/>
      <c r="H16" s="398"/>
      <c r="I16" s="398"/>
      <c r="J16" s="398"/>
      <c r="K16" s="398"/>
      <c r="L16" s="398"/>
      <c r="M16" s="398"/>
      <c r="N16" s="398"/>
      <c r="O16" s="398"/>
      <c r="P16" s="398"/>
      <c r="Q16" s="398"/>
      <c r="S16" s="76" t="s">
        <v>466</v>
      </c>
    </row>
    <row r="17" spans="1:19" ht="20.5" x14ac:dyDescent="0.45">
      <c r="A17" s="41"/>
      <c r="B17" s="41"/>
      <c r="C17" s="41"/>
      <c r="D17" s="41"/>
      <c r="E17" s="41"/>
      <c r="F17" s="41"/>
      <c r="G17" s="41"/>
      <c r="H17" s="41"/>
      <c r="I17" s="41"/>
      <c r="J17" s="41"/>
      <c r="K17" s="41"/>
      <c r="L17" s="41"/>
      <c r="M17" s="41"/>
      <c r="N17" s="41"/>
      <c r="O17" s="41"/>
      <c r="P17" s="41"/>
      <c r="Q17" s="41"/>
    </row>
    <row r="18" spans="1:19" ht="315" customHeight="1" x14ac:dyDescent="0.35">
      <c r="A18" s="397" t="s">
        <v>476</v>
      </c>
      <c r="B18" s="398"/>
      <c r="C18" s="398"/>
      <c r="D18" s="398"/>
      <c r="E18" s="398"/>
      <c r="F18" s="398"/>
      <c r="G18" s="398"/>
      <c r="H18" s="398"/>
      <c r="I18" s="398"/>
      <c r="J18" s="398"/>
      <c r="K18" s="398"/>
      <c r="L18" s="398"/>
      <c r="M18" s="398"/>
      <c r="N18" s="398"/>
      <c r="O18" s="398"/>
      <c r="P18" s="398"/>
      <c r="Q18" s="398"/>
    </row>
    <row r="19" spans="1:19" ht="20.5" x14ac:dyDescent="0.45">
      <c r="A19" s="41"/>
      <c r="B19" s="41"/>
      <c r="C19" s="41"/>
      <c r="D19" s="41"/>
      <c r="E19" s="41"/>
      <c r="F19" s="41"/>
      <c r="G19" s="41"/>
      <c r="H19" s="41"/>
      <c r="I19" s="41"/>
      <c r="J19" s="41"/>
      <c r="K19" s="41"/>
      <c r="L19" s="41"/>
      <c r="M19" s="41"/>
      <c r="N19" s="41"/>
      <c r="O19" s="41"/>
      <c r="P19" s="41"/>
      <c r="Q19" s="41"/>
    </row>
    <row r="20" spans="1:19" ht="45.75" customHeight="1" x14ac:dyDescent="0.35">
      <c r="A20" s="397" t="s">
        <v>477</v>
      </c>
      <c r="B20" s="398"/>
      <c r="C20" s="398"/>
      <c r="D20" s="398"/>
      <c r="E20" s="398"/>
      <c r="F20" s="398"/>
      <c r="G20" s="398"/>
      <c r="H20" s="398"/>
      <c r="I20" s="398"/>
      <c r="J20" s="398"/>
      <c r="K20" s="398"/>
      <c r="L20" s="398"/>
      <c r="M20" s="398"/>
      <c r="N20" s="398"/>
      <c r="O20" s="398"/>
      <c r="P20" s="398"/>
      <c r="Q20" s="398"/>
    </row>
    <row r="21" spans="1:19" ht="20.5" x14ac:dyDescent="0.45">
      <c r="A21" s="41"/>
      <c r="B21" s="41"/>
      <c r="C21" s="41"/>
      <c r="D21" s="41"/>
      <c r="E21" s="41"/>
      <c r="F21" s="41"/>
      <c r="G21" s="41"/>
      <c r="H21" s="41"/>
      <c r="I21" s="41"/>
      <c r="J21" s="41"/>
      <c r="K21" s="41"/>
      <c r="L21" s="41"/>
      <c r="M21" s="41"/>
      <c r="N21" s="41"/>
      <c r="O21" s="41"/>
      <c r="P21" s="41"/>
      <c r="Q21" s="41"/>
    </row>
    <row r="22" spans="1:19" ht="48.75" customHeight="1" x14ac:dyDescent="0.35">
      <c r="A22" s="397" t="s">
        <v>478</v>
      </c>
      <c r="B22" s="398"/>
      <c r="C22" s="398"/>
      <c r="D22" s="398"/>
      <c r="E22" s="398"/>
      <c r="F22" s="398"/>
      <c r="G22" s="398"/>
      <c r="H22" s="398"/>
      <c r="I22" s="398"/>
      <c r="J22" s="398"/>
      <c r="K22" s="398"/>
      <c r="L22" s="398"/>
      <c r="M22" s="398"/>
      <c r="N22" s="398"/>
      <c r="O22" s="398"/>
      <c r="P22" s="398"/>
      <c r="Q22" s="398"/>
      <c r="S22" s="76" t="s">
        <v>466</v>
      </c>
    </row>
    <row r="23" spans="1:19" ht="21" customHeight="1" x14ac:dyDescent="0.45">
      <c r="A23" s="41"/>
      <c r="B23" s="41"/>
      <c r="C23" s="41"/>
      <c r="D23" s="41"/>
      <c r="E23" s="41"/>
      <c r="F23" s="41"/>
      <c r="G23" s="41"/>
      <c r="H23" s="41"/>
      <c r="I23" s="41"/>
      <c r="J23" s="41"/>
      <c r="K23" s="41"/>
      <c r="L23" s="41"/>
      <c r="M23" s="41"/>
      <c r="N23" s="41"/>
      <c r="O23" s="41"/>
      <c r="P23" s="41"/>
      <c r="Q23" s="41"/>
    </row>
    <row r="24" spans="1:19" ht="21" customHeight="1" x14ac:dyDescent="0.35">
      <c r="A24" s="327" t="s">
        <v>479</v>
      </c>
      <c r="B24" s="328"/>
      <c r="C24" s="328"/>
      <c r="D24" s="328"/>
      <c r="E24" s="328"/>
      <c r="F24" s="328"/>
      <c r="G24" s="328"/>
      <c r="H24" s="328"/>
      <c r="I24" s="328"/>
      <c r="J24" s="328"/>
      <c r="K24" s="328"/>
      <c r="L24" s="328"/>
      <c r="M24" s="328"/>
      <c r="N24" s="328"/>
      <c r="O24" s="328"/>
      <c r="P24" s="328"/>
      <c r="Q24" s="328"/>
    </row>
    <row r="25" spans="1:19" ht="21" customHeight="1" x14ac:dyDescent="0.35">
      <c r="A25" s="195"/>
      <c r="B25" s="196"/>
      <c r="C25" s="196"/>
      <c r="D25" s="196"/>
      <c r="E25" s="196"/>
      <c r="F25" s="196"/>
      <c r="G25" s="196"/>
      <c r="H25" s="196"/>
      <c r="I25" s="196"/>
      <c r="J25" s="196"/>
      <c r="K25" s="196"/>
      <c r="L25" s="196"/>
      <c r="M25" s="196"/>
      <c r="N25" s="196"/>
      <c r="O25" s="196"/>
      <c r="P25" s="196"/>
      <c r="Q25" s="196"/>
    </row>
    <row r="26" spans="1:19" s="77" customFormat="1" ht="20.25" customHeight="1" x14ac:dyDescent="0.35">
      <c r="A26" s="329"/>
      <c r="B26" s="329"/>
      <c r="C26" s="329"/>
      <c r="D26" s="329"/>
      <c r="E26" s="329"/>
      <c r="F26" s="329"/>
      <c r="G26" s="329"/>
      <c r="H26" s="329"/>
      <c r="I26" s="329"/>
      <c r="J26" s="329"/>
      <c r="K26" s="329"/>
      <c r="L26" s="329"/>
      <c r="M26" s="329"/>
      <c r="N26" s="329"/>
      <c r="O26" s="329"/>
      <c r="P26" s="329"/>
      <c r="Q26" s="329"/>
    </row>
    <row r="27" spans="1:19" s="77" customFormat="1" ht="21.75" customHeight="1" x14ac:dyDescent="0.35">
      <c r="A27" s="197"/>
      <c r="B27" s="197"/>
      <c r="C27" s="197"/>
      <c r="D27" s="197"/>
      <c r="E27" s="197"/>
      <c r="F27" s="197"/>
      <c r="G27" s="197"/>
      <c r="H27" s="197"/>
      <c r="I27" s="197"/>
      <c r="J27" s="197"/>
      <c r="K27" s="197"/>
      <c r="L27" s="197"/>
      <c r="M27" s="197"/>
      <c r="N27" s="197"/>
      <c r="O27" s="197"/>
      <c r="P27" s="197"/>
      <c r="Q27" s="197"/>
    </row>
    <row r="28" spans="1:19" s="77" customFormat="1" ht="44.25" customHeight="1" x14ac:dyDescent="0.35">
      <c r="A28" s="197"/>
      <c r="B28" s="197"/>
      <c r="C28" s="197"/>
      <c r="D28" s="197"/>
      <c r="E28" s="197"/>
      <c r="F28" s="197"/>
      <c r="G28" s="197"/>
      <c r="H28" s="197"/>
      <c r="I28" s="197"/>
      <c r="J28" s="197"/>
      <c r="K28" s="197"/>
      <c r="L28" s="197"/>
      <c r="M28" s="197"/>
      <c r="N28" s="197"/>
      <c r="O28" s="197"/>
      <c r="P28" s="197"/>
      <c r="Q28" s="197"/>
    </row>
    <row r="29" spans="1:19" ht="21" customHeight="1" x14ac:dyDescent="0.45">
      <c r="A29" s="41"/>
      <c r="B29" s="41"/>
      <c r="C29" s="41"/>
      <c r="D29" s="41"/>
      <c r="E29" s="41"/>
      <c r="F29" s="41"/>
      <c r="G29" s="41"/>
      <c r="H29" s="41"/>
      <c r="I29" s="41"/>
      <c r="J29" s="41"/>
      <c r="K29" s="41"/>
      <c r="L29" s="41"/>
      <c r="M29" s="41"/>
      <c r="N29" s="41"/>
      <c r="O29" s="41"/>
      <c r="P29" s="41"/>
      <c r="Q29" s="41"/>
    </row>
    <row r="30" spans="1:19" x14ac:dyDescent="0.35">
      <c r="A30" t="s">
        <v>480</v>
      </c>
    </row>
  </sheetData>
  <sheetProtection algorithmName="SHA-512" hashValue="jBqCvNo7+Mpioej+nFc4MhXG0/tfZfegSuN7k+KsYwcQVLvfe2N0MxJ8Rw4LBEpzGTewmUiBn5AFcn1wHwhyVA==" saltValue="60aaoU7Yx+0DG2eE1thGdA==" spinCount="100000" sheet="1" objects="1" scenarios="1"/>
  <mergeCells count="13">
    <mergeCell ref="A14:Q14"/>
    <mergeCell ref="A1:Q1"/>
    <mergeCell ref="A3:Q3"/>
    <mergeCell ref="A7:Q7"/>
    <mergeCell ref="A22:Q22"/>
    <mergeCell ref="A5:Q5"/>
    <mergeCell ref="A9:Q9"/>
    <mergeCell ref="A16:Q16"/>
    <mergeCell ref="A18:Q18"/>
    <mergeCell ref="A20:Q20"/>
    <mergeCell ref="A10:Q10"/>
    <mergeCell ref="A11:Q11"/>
    <mergeCell ref="A12:Q12"/>
  </mergeCells>
  <pageMargins left="0.7" right="0.7" top="0.75" bottom="0.75" header="0.3" footer="0.3"/>
  <pageSetup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E3571-3808-4767-B2E6-69944B17CCD9}">
  <sheetPr codeName="Sheet13"/>
  <dimension ref="A1:IZ511"/>
  <sheetViews>
    <sheetView showZeros="0" tabSelected="1" topLeftCell="F1" zoomScale="90" zoomScaleNormal="90" workbookViewId="0">
      <pane ySplit="1" topLeftCell="A33" activePane="bottomLeft" state="frozen"/>
      <selection activeCell="G19" sqref="G19"/>
      <selection pane="bottomLeft" activeCell="I28" sqref="I28"/>
    </sheetView>
  </sheetViews>
  <sheetFormatPr defaultColWidth="9.1796875" defaultRowHeight="21" customHeight="1" x14ac:dyDescent="0.35"/>
  <cols>
    <col min="1" max="1" width="9.1796875" style="53"/>
    <col min="2" max="2" width="8.54296875" style="49" customWidth="1"/>
    <col min="3" max="3" width="14" style="87" customWidth="1"/>
    <col min="4" max="4" width="22.7265625" style="87" customWidth="1"/>
    <col min="5" max="5" width="42.7265625" style="87" customWidth="1"/>
    <col min="6" max="6" width="22.7265625" style="87" customWidth="1"/>
    <col min="7" max="7" width="43.453125" style="49" customWidth="1"/>
    <col min="8" max="8" width="13.453125" style="49" customWidth="1"/>
    <col min="9" max="9" width="29.453125" style="79" customWidth="1"/>
    <col min="10" max="10" width="23.26953125" style="79" customWidth="1"/>
    <col min="11" max="11" width="17.54296875" style="207" bestFit="1" customWidth="1"/>
    <col min="12" max="12" width="17.26953125" style="207" customWidth="1"/>
    <col min="13" max="13" width="11.7265625" style="247" customWidth="1"/>
    <col min="14" max="14" width="16.453125" style="49" customWidth="1"/>
    <col min="15" max="15" width="15.26953125" style="49" bestFit="1" customWidth="1"/>
    <col min="16" max="16" width="15.54296875" style="49" customWidth="1"/>
    <col min="17" max="16384" width="9.1796875" style="49"/>
  </cols>
  <sheetData>
    <row r="1" spans="1:260" s="200" customFormat="1" ht="86.25" customHeight="1" x14ac:dyDescent="0.35">
      <c r="A1" s="52"/>
      <c r="B1" s="50"/>
      <c r="C1" s="85" t="s">
        <v>481</v>
      </c>
      <c r="D1" s="85" t="s">
        <v>482</v>
      </c>
      <c r="E1" s="85" t="s">
        <v>483</v>
      </c>
      <c r="F1" s="85" t="s">
        <v>484</v>
      </c>
      <c r="G1" s="85" t="s">
        <v>485</v>
      </c>
      <c r="H1" s="85" t="s">
        <v>486</v>
      </c>
      <c r="I1" s="78" t="s">
        <v>487</v>
      </c>
      <c r="J1" s="78" t="s">
        <v>488</v>
      </c>
      <c r="K1" s="206" t="s">
        <v>489</v>
      </c>
      <c r="L1" s="206" t="s">
        <v>490</v>
      </c>
      <c r="M1" s="246" t="s">
        <v>491</v>
      </c>
      <c r="N1" s="85" t="s">
        <v>492</v>
      </c>
      <c r="O1" s="85" t="s">
        <v>493</v>
      </c>
      <c r="P1" s="85" t="s">
        <v>494</v>
      </c>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row>
    <row r="2" spans="1:260" s="203" customFormat="1" ht="29" x14ac:dyDescent="0.35">
      <c r="A2" s="433" t="s">
        <v>495</v>
      </c>
      <c r="B2" s="434" t="s">
        <v>496</v>
      </c>
      <c r="C2" s="193" t="str">
        <f>OZ!A2</f>
        <v>NO</v>
      </c>
      <c r="D2" s="193" t="str">
        <f>OZ!B2</f>
        <v>Standard 1 Prep Work</v>
      </c>
      <c r="E2" s="451" t="str">
        <f>OZ!C2</f>
        <v>Organizational Steps to Aid Success</v>
      </c>
      <c r="F2" s="451"/>
      <c r="G2" s="192" t="str">
        <f>CONCATENATE($D$2,"_",H2)</f>
        <v>Standard 1 Prep Work_AI 1</v>
      </c>
      <c r="H2" s="84" t="s">
        <v>497</v>
      </c>
      <c r="I2" s="209" t="s">
        <v>498</v>
      </c>
      <c r="J2" s="209" t="s">
        <v>499</v>
      </c>
      <c r="K2" s="207"/>
      <c r="L2" s="207"/>
      <c r="M2" s="211"/>
      <c r="N2" s="80"/>
      <c r="O2" s="80"/>
      <c r="P2" s="201"/>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c r="ED2" s="202"/>
      <c r="EE2" s="202"/>
      <c r="EF2" s="202"/>
      <c r="EG2" s="202"/>
      <c r="EH2" s="202"/>
      <c r="EI2" s="202"/>
      <c r="EJ2" s="202"/>
      <c r="EK2" s="202"/>
      <c r="EL2" s="202"/>
      <c r="EM2" s="202"/>
      <c r="EN2" s="202"/>
      <c r="EO2" s="202"/>
      <c r="EP2" s="202"/>
      <c r="EQ2" s="202"/>
      <c r="ER2" s="202"/>
      <c r="ES2" s="202"/>
      <c r="ET2" s="202"/>
      <c r="EU2" s="202"/>
      <c r="EV2" s="202"/>
      <c r="EW2" s="202"/>
      <c r="EX2" s="202"/>
      <c r="EY2" s="202"/>
      <c r="EZ2" s="202"/>
      <c r="FA2" s="202"/>
      <c r="FB2" s="202"/>
      <c r="FC2" s="202"/>
      <c r="FD2" s="202"/>
      <c r="FE2" s="202"/>
      <c r="FF2" s="202"/>
      <c r="FG2" s="202"/>
      <c r="FH2" s="202"/>
      <c r="FI2" s="202"/>
      <c r="FJ2" s="202"/>
      <c r="FK2" s="202"/>
      <c r="FL2" s="202"/>
      <c r="FM2" s="202"/>
      <c r="FN2" s="202"/>
      <c r="FO2" s="202"/>
      <c r="FP2" s="202"/>
      <c r="FQ2" s="202"/>
      <c r="FR2" s="202"/>
      <c r="FS2" s="202"/>
      <c r="FT2" s="202"/>
      <c r="FU2" s="202"/>
      <c r="FV2" s="202"/>
      <c r="FW2" s="202"/>
      <c r="FX2" s="202"/>
      <c r="FY2" s="202"/>
      <c r="FZ2" s="202"/>
      <c r="GA2" s="202"/>
      <c r="GB2" s="202"/>
      <c r="GC2" s="202"/>
      <c r="GD2" s="202"/>
      <c r="GE2" s="202"/>
      <c r="GF2" s="202"/>
      <c r="GG2" s="202"/>
      <c r="GH2" s="202"/>
      <c r="GI2" s="202"/>
      <c r="GJ2" s="202"/>
      <c r="GK2" s="202"/>
      <c r="GL2" s="202"/>
      <c r="GM2" s="202"/>
      <c r="GN2" s="202"/>
      <c r="GO2" s="202"/>
      <c r="GP2" s="202"/>
      <c r="GQ2" s="202"/>
      <c r="GR2" s="202"/>
      <c r="GS2" s="202"/>
      <c r="GT2" s="202"/>
      <c r="GU2" s="202"/>
      <c r="GV2" s="202"/>
      <c r="GW2" s="202"/>
      <c r="GX2" s="202"/>
      <c r="GY2" s="202"/>
      <c r="GZ2" s="202"/>
      <c r="HA2" s="202"/>
      <c r="HB2" s="202"/>
      <c r="HC2" s="202"/>
      <c r="HD2" s="202"/>
      <c r="HE2" s="202"/>
      <c r="HF2" s="202"/>
      <c r="HG2" s="202"/>
      <c r="HH2" s="202"/>
      <c r="HI2" s="202"/>
      <c r="HJ2" s="202"/>
      <c r="HK2" s="202"/>
      <c r="HL2" s="202"/>
      <c r="HM2" s="202"/>
      <c r="HN2" s="202"/>
      <c r="HO2" s="202"/>
      <c r="HP2" s="202"/>
      <c r="HQ2" s="202"/>
      <c r="HR2" s="202"/>
      <c r="HS2" s="202"/>
      <c r="HT2" s="202"/>
      <c r="HU2" s="202"/>
      <c r="HV2" s="202"/>
      <c r="HW2" s="202"/>
      <c r="HX2" s="202"/>
      <c r="HY2" s="202"/>
      <c r="HZ2" s="202"/>
      <c r="IA2" s="202"/>
      <c r="IB2" s="202"/>
      <c r="IC2" s="202"/>
      <c r="ID2" s="202"/>
      <c r="IE2" s="202"/>
      <c r="IF2" s="202"/>
      <c r="IG2" s="202"/>
      <c r="IH2" s="202"/>
      <c r="II2" s="202"/>
      <c r="IJ2" s="202"/>
      <c r="IK2" s="202"/>
      <c r="IL2" s="202"/>
      <c r="IM2" s="202"/>
      <c r="IN2" s="202"/>
      <c r="IO2" s="202"/>
      <c r="IP2" s="202"/>
      <c r="IQ2" s="202"/>
      <c r="IR2" s="202"/>
      <c r="IS2" s="202"/>
      <c r="IT2" s="202"/>
      <c r="IU2" s="202"/>
      <c r="IV2" s="202"/>
      <c r="IW2" s="202"/>
      <c r="IX2" s="202"/>
      <c r="IY2" s="202"/>
      <c r="IZ2" s="202"/>
    </row>
    <row r="3" spans="1:260" s="203" customFormat="1" ht="29" x14ac:dyDescent="0.35">
      <c r="A3" s="433"/>
      <c r="B3" s="435"/>
      <c r="C3" s="193" t="str">
        <f>$C$2</f>
        <v>NO</v>
      </c>
      <c r="D3" s="193" t="str">
        <f>$D$2</f>
        <v>Standard 1 Prep Work</v>
      </c>
      <c r="E3" s="451"/>
      <c r="F3" s="451"/>
      <c r="G3" s="192" t="str">
        <f t="shared" ref="G3:G7" si="0">CONCATENATE($D$2,"_",H3)</f>
        <v>Standard 1 Prep Work_AI 2</v>
      </c>
      <c r="H3" s="84" t="s">
        <v>500</v>
      </c>
      <c r="I3" s="209" t="s">
        <v>501</v>
      </c>
      <c r="J3" s="209"/>
      <c r="K3" s="207"/>
      <c r="L3" s="207"/>
      <c r="M3" s="211"/>
      <c r="N3" s="80"/>
      <c r="O3" s="80"/>
      <c r="P3" s="201"/>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202"/>
      <c r="CA3" s="202"/>
      <c r="CB3" s="202"/>
      <c r="CC3" s="202"/>
      <c r="CD3" s="202"/>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G3" s="202"/>
      <c r="DH3" s="202"/>
      <c r="DI3" s="202"/>
      <c r="DJ3" s="202"/>
      <c r="DK3" s="202"/>
      <c r="DL3" s="202"/>
      <c r="DM3" s="202"/>
      <c r="DN3" s="202"/>
      <c r="DO3" s="202"/>
      <c r="DP3" s="202"/>
      <c r="DQ3" s="202"/>
      <c r="DR3" s="202"/>
      <c r="DS3" s="202"/>
      <c r="DT3" s="202"/>
      <c r="DU3" s="202"/>
      <c r="DV3" s="202"/>
      <c r="DW3" s="202"/>
      <c r="DX3" s="202"/>
      <c r="DY3" s="202"/>
      <c r="DZ3" s="202"/>
      <c r="EA3" s="202"/>
      <c r="EB3" s="202"/>
      <c r="EC3" s="202"/>
      <c r="ED3" s="202"/>
      <c r="EE3" s="202"/>
      <c r="EF3" s="202"/>
      <c r="EG3" s="202"/>
      <c r="EH3" s="202"/>
      <c r="EI3" s="202"/>
      <c r="EJ3" s="202"/>
      <c r="EK3" s="202"/>
      <c r="EL3" s="202"/>
      <c r="EM3" s="202"/>
      <c r="EN3" s="202"/>
      <c r="EO3" s="202"/>
      <c r="EP3" s="202"/>
      <c r="EQ3" s="202"/>
      <c r="ER3" s="202"/>
      <c r="ES3" s="202"/>
      <c r="ET3" s="202"/>
      <c r="EU3" s="202"/>
      <c r="EV3" s="202"/>
      <c r="EW3" s="202"/>
      <c r="EX3" s="202"/>
      <c r="EY3" s="202"/>
      <c r="EZ3" s="202"/>
      <c r="FA3" s="202"/>
      <c r="FB3" s="202"/>
      <c r="FC3" s="202"/>
      <c r="FD3" s="202"/>
      <c r="FE3" s="202"/>
      <c r="FF3" s="202"/>
      <c r="FG3" s="202"/>
      <c r="FH3" s="202"/>
      <c r="FI3" s="202"/>
      <c r="FJ3" s="202"/>
      <c r="FK3" s="202"/>
      <c r="FL3" s="202"/>
      <c r="FM3" s="202"/>
      <c r="FN3" s="202"/>
      <c r="FO3" s="202"/>
      <c r="FP3" s="202"/>
      <c r="FQ3" s="202"/>
      <c r="FR3" s="202"/>
      <c r="FS3" s="202"/>
      <c r="FT3" s="202"/>
      <c r="FU3" s="202"/>
      <c r="FV3" s="202"/>
      <c r="FW3" s="202"/>
      <c r="FX3" s="202"/>
      <c r="FY3" s="202"/>
      <c r="FZ3" s="202"/>
      <c r="GA3" s="202"/>
      <c r="GB3" s="202"/>
      <c r="GC3" s="202"/>
      <c r="GD3" s="202"/>
      <c r="GE3" s="202"/>
      <c r="GF3" s="202"/>
      <c r="GG3" s="202"/>
      <c r="GH3" s="202"/>
      <c r="GI3" s="202"/>
      <c r="GJ3" s="202"/>
      <c r="GK3" s="202"/>
      <c r="GL3" s="202"/>
      <c r="GM3" s="202"/>
      <c r="GN3" s="202"/>
      <c r="GO3" s="202"/>
      <c r="GP3" s="202"/>
      <c r="GQ3" s="202"/>
      <c r="GR3" s="202"/>
      <c r="GS3" s="202"/>
      <c r="GT3" s="202"/>
      <c r="GU3" s="202"/>
      <c r="GV3" s="202"/>
      <c r="GW3" s="202"/>
      <c r="GX3" s="202"/>
      <c r="GY3" s="202"/>
      <c r="GZ3" s="202"/>
      <c r="HA3" s="202"/>
      <c r="HB3" s="202"/>
      <c r="HC3" s="202"/>
      <c r="HD3" s="202"/>
      <c r="HE3" s="202"/>
      <c r="HF3" s="202"/>
      <c r="HG3" s="202"/>
      <c r="HH3" s="202"/>
      <c r="HI3" s="202"/>
      <c r="HJ3" s="202"/>
      <c r="HK3" s="202"/>
      <c r="HL3" s="202"/>
      <c r="HM3" s="202"/>
      <c r="HN3" s="202"/>
      <c r="HO3" s="202"/>
      <c r="HP3" s="202"/>
      <c r="HQ3" s="202"/>
      <c r="HR3" s="202"/>
      <c r="HS3" s="202"/>
      <c r="HT3" s="202"/>
      <c r="HU3" s="202"/>
      <c r="HV3" s="202"/>
      <c r="HW3" s="202"/>
      <c r="HX3" s="202"/>
      <c r="HY3" s="202"/>
      <c r="HZ3" s="202"/>
      <c r="IA3" s="202"/>
      <c r="IB3" s="202"/>
      <c r="IC3" s="202"/>
      <c r="ID3" s="202"/>
      <c r="IE3" s="202"/>
      <c r="IF3" s="202"/>
      <c r="IG3" s="202"/>
      <c r="IH3" s="202"/>
      <c r="II3" s="202"/>
      <c r="IJ3" s="202"/>
      <c r="IK3" s="202"/>
      <c r="IL3" s="202"/>
      <c r="IM3" s="202"/>
      <c r="IN3" s="202"/>
      <c r="IO3" s="202"/>
      <c r="IP3" s="202"/>
      <c r="IQ3" s="202"/>
      <c r="IR3" s="202"/>
      <c r="IS3" s="202"/>
      <c r="IT3" s="202"/>
      <c r="IU3" s="202"/>
      <c r="IV3" s="202"/>
      <c r="IW3" s="202"/>
      <c r="IX3" s="202"/>
      <c r="IY3" s="202"/>
      <c r="IZ3" s="202"/>
    </row>
    <row r="4" spans="1:260" s="203" customFormat="1" ht="43.5" x14ac:dyDescent="0.35">
      <c r="A4" s="433"/>
      <c r="B4" s="435"/>
      <c r="C4" s="193" t="str">
        <f t="shared" ref="C4:C9" si="1">$C$2</f>
        <v>NO</v>
      </c>
      <c r="D4" s="193" t="str">
        <f t="shared" ref="D4:D9" si="2">$D$2</f>
        <v>Standard 1 Prep Work</v>
      </c>
      <c r="E4" s="451"/>
      <c r="F4" s="451"/>
      <c r="G4" s="192" t="str">
        <f t="shared" si="0"/>
        <v>Standard 1 Prep Work_AI 3</v>
      </c>
      <c r="H4" s="84" t="s">
        <v>502</v>
      </c>
      <c r="I4" s="209" t="s">
        <v>503</v>
      </c>
      <c r="J4" s="200"/>
      <c r="K4" s="207"/>
      <c r="L4" s="207"/>
      <c r="M4" s="211"/>
      <c r="N4" s="80"/>
      <c r="O4" s="80"/>
      <c r="P4" s="201"/>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c r="FN4" s="202"/>
      <c r="FO4" s="202"/>
      <c r="FP4" s="202"/>
      <c r="FQ4" s="202"/>
      <c r="FR4" s="202"/>
      <c r="FS4" s="202"/>
      <c r="FT4" s="202"/>
      <c r="FU4" s="202"/>
      <c r="FV4" s="202"/>
      <c r="FW4" s="202"/>
      <c r="FX4" s="202"/>
      <c r="FY4" s="202"/>
      <c r="FZ4" s="202"/>
      <c r="GA4" s="202"/>
      <c r="GB4" s="202"/>
      <c r="GC4" s="202"/>
      <c r="GD4" s="202"/>
      <c r="GE4" s="202"/>
      <c r="GF4" s="202"/>
      <c r="GG4" s="202"/>
      <c r="GH4" s="202"/>
      <c r="GI4" s="202"/>
      <c r="GJ4" s="202"/>
      <c r="GK4" s="202"/>
      <c r="GL4" s="202"/>
      <c r="GM4" s="202"/>
      <c r="GN4" s="202"/>
      <c r="GO4" s="202"/>
      <c r="GP4" s="202"/>
      <c r="GQ4" s="202"/>
      <c r="GR4" s="202"/>
      <c r="GS4" s="202"/>
      <c r="GT4" s="202"/>
      <c r="GU4" s="202"/>
      <c r="GV4" s="202"/>
      <c r="GW4" s="202"/>
      <c r="GX4" s="202"/>
      <c r="GY4" s="202"/>
      <c r="GZ4" s="202"/>
      <c r="HA4" s="202"/>
      <c r="HB4" s="202"/>
      <c r="HC4" s="202"/>
      <c r="HD4" s="202"/>
      <c r="HE4" s="202"/>
      <c r="HF4" s="202"/>
      <c r="HG4" s="202"/>
      <c r="HH4" s="202"/>
      <c r="HI4" s="202"/>
      <c r="HJ4" s="202"/>
      <c r="HK4" s="202"/>
      <c r="HL4" s="202"/>
      <c r="HM4" s="202"/>
      <c r="HN4" s="202"/>
      <c r="HO4" s="202"/>
      <c r="HP4" s="202"/>
      <c r="HQ4" s="202"/>
      <c r="HR4" s="202"/>
      <c r="HS4" s="202"/>
      <c r="HT4" s="202"/>
      <c r="HU4" s="202"/>
      <c r="HV4" s="202"/>
      <c r="HW4" s="202"/>
      <c r="HX4" s="202"/>
      <c r="HY4" s="202"/>
      <c r="HZ4" s="202"/>
      <c r="IA4" s="202"/>
      <c r="IB4" s="202"/>
      <c r="IC4" s="202"/>
      <c r="ID4" s="202"/>
      <c r="IE4" s="202"/>
      <c r="IF4" s="202"/>
      <c r="IG4" s="202"/>
      <c r="IH4" s="202"/>
      <c r="II4" s="202"/>
      <c r="IJ4" s="202"/>
      <c r="IK4" s="202"/>
      <c r="IL4" s="202"/>
      <c r="IM4" s="202"/>
      <c r="IN4" s="202"/>
      <c r="IO4" s="202"/>
      <c r="IP4" s="202"/>
      <c r="IQ4" s="202"/>
      <c r="IR4" s="202"/>
      <c r="IS4" s="202"/>
      <c r="IT4" s="202"/>
      <c r="IU4" s="202"/>
      <c r="IV4" s="202"/>
      <c r="IW4" s="202"/>
      <c r="IX4" s="202"/>
      <c r="IY4" s="202"/>
      <c r="IZ4" s="202"/>
    </row>
    <row r="5" spans="1:260" s="203" customFormat="1" ht="43.5" x14ac:dyDescent="0.35">
      <c r="A5" s="433"/>
      <c r="B5" s="435"/>
      <c r="C5" s="193" t="str">
        <f t="shared" si="1"/>
        <v>NO</v>
      </c>
      <c r="D5" s="193" t="str">
        <f t="shared" si="2"/>
        <v>Standard 1 Prep Work</v>
      </c>
      <c r="E5" s="451"/>
      <c r="F5" s="451"/>
      <c r="G5" s="192" t="str">
        <f t="shared" si="0"/>
        <v>Standard 1 Prep Work_AI 4</v>
      </c>
      <c r="H5" s="84" t="s">
        <v>504</v>
      </c>
      <c r="I5" s="209" t="s">
        <v>505</v>
      </c>
      <c r="J5" s="209" t="s">
        <v>506</v>
      </c>
      <c r="K5" s="207"/>
      <c r="L5" s="207"/>
      <c r="M5" s="211"/>
      <c r="N5" s="80"/>
      <c r="O5" s="80"/>
      <c r="P5" s="201"/>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c r="BV5" s="202"/>
      <c r="BW5" s="202"/>
      <c r="BX5" s="202"/>
      <c r="BY5" s="202"/>
      <c r="BZ5" s="202"/>
      <c r="CA5" s="202"/>
      <c r="CB5" s="202"/>
      <c r="CC5" s="202"/>
      <c r="CD5" s="202"/>
      <c r="CE5" s="202"/>
      <c r="CF5" s="202"/>
      <c r="CG5" s="202"/>
      <c r="CH5" s="202"/>
      <c r="CI5" s="202"/>
      <c r="CJ5" s="202"/>
      <c r="CK5" s="202"/>
      <c r="CL5" s="202"/>
      <c r="CM5" s="202"/>
      <c r="CN5" s="202"/>
      <c r="CO5" s="202"/>
      <c r="CP5" s="202"/>
      <c r="CQ5" s="202"/>
      <c r="CR5" s="202"/>
      <c r="CS5" s="202"/>
      <c r="CT5" s="202"/>
      <c r="CU5" s="202"/>
      <c r="CV5" s="202"/>
      <c r="CW5" s="202"/>
      <c r="CX5" s="202"/>
      <c r="CY5" s="202"/>
      <c r="CZ5" s="202"/>
      <c r="DA5" s="202"/>
      <c r="DB5" s="202"/>
      <c r="DC5" s="202"/>
      <c r="DD5" s="202"/>
      <c r="DE5" s="202"/>
      <c r="DF5" s="202"/>
      <c r="DG5" s="202"/>
      <c r="DH5" s="202"/>
      <c r="DI5" s="202"/>
      <c r="DJ5" s="202"/>
      <c r="DK5" s="202"/>
      <c r="DL5" s="202"/>
      <c r="DM5" s="202"/>
      <c r="DN5" s="202"/>
      <c r="DO5" s="202"/>
      <c r="DP5" s="202"/>
      <c r="DQ5" s="202"/>
      <c r="DR5" s="202"/>
      <c r="DS5" s="202"/>
      <c r="DT5" s="202"/>
      <c r="DU5" s="202"/>
      <c r="DV5" s="202"/>
      <c r="DW5" s="202"/>
      <c r="DX5" s="202"/>
      <c r="DY5" s="202"/>
      <c r="DZ5" s="202"/>
      <c r="EA5" s="202"/>
      <c r="EB5" s="202"/>
      <c r="EC5" s="202"/>
      <c r="ED5" s="202"/>
      <c r="EE5" s="202"/>
      <c r="EF5" s="202"/>
      <c r="EG5" s="202"/>
      <c r="EH5" s="202"/>
      <c r="EI5" s="202"/>
      <c r="EJ5" s="202"/>
      <c r="EK5" s="202"/>
      <c r="EL5" s="202"/>
      <c r="EM5" s="202"/>
      <c r="EN5" s="202"/>
      <c r="EO5" s="202"/>
      <c r="EP5" s="202"/>
      <c r="EQ5" s="202"/>
      <c r="ER5" s="202"/>
      <c r="ES5" s="202"/>
      <c r="ET5" s="202"/>
      <c r="EU5" s="202"/>
      <c r="EV5" s="202"/>
      <c r="EW5" s="202"/>
      <c r="EX5" s="202"/>
      <c r="EY5" s="202"/>
      <c r="EZ5" s="202"/>
      <c r="FA5" s="202"/>
      <c r="FB5" s="202"/>
      <c r="FC5" s="202"/>
      <c r="FD5" s="202"/>
      <c r="FE5" s="202"/>
      <c r="FF5" s="202"/>
      <c r="FG5" s="202"/>
      <c r="FH5" s="202"/>
      <c r="FI5" s="202"/>
      <c r="FJ5" s="202"/>
      <c r="FK5" s="202"/>
      <c r="FL5" s="202"/>
      <c r="FM5" s="202"/>
      <c r="FN5" s="202"/>
      <c r="FO5" s="202"/>
      <c r="FP5" s="202"/>
      <c r="FQ5" s="202"/>
      <c r="FR5" s="202"/>
      <c r="FS5" s="202"/>
      <c r="FT5" s="202"/>
      <c r="FU5" s="202"/>
      <c r="FV5" s="202"/>
      <c r="FW5" s="202"/>
      <c r="FX5" s="202"/>
      <c r="FY5" s="202"/>
      <c r="FZ5" s="202"/>
      <c r="GA5" s="202"/>
      <c r="GB5" s="202"/>
      <c r="GC5" s="202"/>
      <c r="GD5" s="202"/>
      <c r="GE5" s="202"/>
      <c r="GF5" s="202"/>
      <c r="GG5" s="202"/>
      <c r="GH5" s="202"/>
      <c r="GI5" s="202"/>
      <c r="GJ5" s="202"/>
      <c r="GK5" s="202"/>
      <c r="GL5" s="202"/>
      <c r="GM5" s="202"/>
      <c r="GN5" s="202"/>
      <c r="GO5" s="202"/>
      <c r="GP5" s="202"/>
      <c r="GQ5" s="202"/>
      <c r="GR5" s="202"/>
      <c r="GS5" s="202"/>
      <c r="GT5" s="202"/>
      <c r="GU5" s="202"/>
      <c r="GV5" s="202"/>
      <c r="GW5" s="202"/>
      <c r="GX5" s="202"/>
      <c r="GY5" s="202"/>
      <c r="GZ5" s="202"/>
      <c r="HA5" s="202"/>
      <c r="HB5" s="202"/>
      <c r="HC5" s="202"/>
      <c r="HD5" s="202"/>
      <c r="HE5" s="202"/>
      <c r="HF5" s="202"/>
      <c r="HG5" s="202"/>
      <c r="HH5" s="202"/>
      <c r="HI5" s="202"/>
      <c r="HJ5" s="202"/>
      <c r="HK5" s="202"/>
      <c r="HL5" s="202"/>
      <c r="HM5" s="202"/>
      <c r="HN5" s="202"/>
      <c r="HO5" s="202"/>
      <c r="HP5" s="202"/>
      <c r="HQ5" s="202"/>
      <c r="HR5" s="202"/>
      <c r="HS5" s="202"/>
      <c r="HT5" s="202"/>
      <c r="HU5" s="202"/>
      <c r="HV5" s="202"/>
      <c r="HW5" s="202"/>
      <c r="HX5" s="202"/>
      <c r="HY5" s="202"/>
      <c r="HZ5" s="202"/>
      <c r="IA5" s="202"/>
      <c r="IB5" s="202"/>
      <c r="IC5" s="202"/>
      <c r="ID5" s="202"/>
      <c r="IE5" s="202"/>
      <c r="IF5" s="202"/>
      <c r="IG5" s="202"/>
      <c r="IH5" s="202"/>
      <c r="II5" s="202"/>
      <c r="IJ5" s="202"/>
      <c r="IK5" s="202"/>
      <c r="IL5" s="202"/>
      <c r="IM5" s="202"/>
      <c r="IN5" s="202"/>
      <c r="IO5" s="202"/>
      <c r="IP5" s="202"/>
      <c r="IQ5" s="202"/>
      <c r="IR5" s="202"/>
      <c r="IS5" s="202"/>
      <c r="IT5" s="202"/>
      <c r="IU5" s="202"/>
      <c r="IV5" s="202"/>
      <c r="IW5" s="202"/>
      <c r="IX5" s="202"/>
      <c r="IY5" s="202"/>
      <c r="IZ5" s="202"/>
    </row>
    <row r="6" spans="1:260" s="203" customFormat="1" ht="87" x14ac:dyDescent="0.35">
      <c r="A6" s="433"/>
      <c r="B6" s="435"/>
      <c r="C6" s="193" t="str">
        <f t="shared" si="1"/>
        <v>NO</v>
      </c>
      <c r="D6" s="193" t="str">
        <f t="shared" si="2"/>
        <v>Standard 1 Prep Work</v>
      </c>
      <c r="E6" s="451"/>
      <c r="F6" s="451"/>
      <c r="G6" s="192" t="str">
        <f t="shared" si="0"/>
        <v>Standard 1 Prep Work_AI 5</v>
      </c>
      <c r="H6" s="84" t="s">
        <v>507</v>
      </c>
      <c r="I6" s="209" t="s">
        <v>508</v>
      </c>
      <c r="J6" s="209"/>
      <c r="K6" s="207"/>
      <c r="L6" s="207"/>
      <c r="M6" s="211"/>
      <c r="N6" s="80"/>
      <c r="O6" s="80"/>
      <c r="P6" s="201"/>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02"/>
      <c r="BR6" s="202"/>
      <c r="BS6" s="202"/>
      <c r="BT6" s="202"/>
      <c r="BU6" s="202"/>
      <c r="BV6" s="202"/>
      <c r="BW6" s="202"/>
      <c r="BX6" s="202"/>
      <c r="BY6" s="202"/>
      <c r="BZ6" s="202"/>
      <c r="CA6" s="202"/>
      <c r="CB6" s="202"/>
      <c r="CC6" s="202"/>
      <c r="CD6" s="202"/>
      <c r="CE6" s="202"/>
      <c r="CF6" s="202"/>
      <c r="CG6" s="202"/>
      <c r="CH6" s="202"/>
      <c r="CI6" s="202"/>
      <c r="CJ6" s="202"/>
      <c r="CK6" s="202"/>
      <c r="CL6" s="202"/>
      <c r="CM6" s="202"/>
      <c r="CN6" s="202"/>
      <c r="CO6" s="202"/>
      <c r="CP6" s="202"/>
      <c r="CQ6" s="202"/>
      <c r="CR6" s="202"/>
      <c r="CS6" s="202"/>
      <c r="CT6" s="202"/>
      <c r="CU6" s="202"/>
      <c r="CV6" s="202"/>
      <c r="CW6" s="202"/>
      <c r="CX6" s="202"/>
      <c r="CY6" s="202"/>
      <c r="CZ6" s="202"/>
      <c r="DA6" s="202"/>
      <c r="DB6" s="202"/>
      <c r="DC6" s="202"/>
      <c r="DD6" s="202"/>
      <c r="DE6" s="202"/>
      <c r="DF6" s="202"/>
      <c r="DG6" s="202"/>
      <c r="DH6" s="202"/>
      <c r="DI6" s="202"/>
      <c r="DJ6" s="202"/>
      <c r="DK6" s="202"/>
      <c r="DL6" s="202"/>
      <c r="DM6" s="202"/>
      <c r="DN6" s="202"/>
      <c r="DO6" s="202"/>
      <c r="DP6" s="202"/>
      <c r="DQ6" s="202"/>
      <c r="DR6" s="202"/>
      <c r="DS6" s="202"/>
      <c r="DT6" s="202"/>
      <c r="DU6" s="202"/>
      <c r="DV6" s="202"/>
      <c r="DW6" s="202"/>
      <c r="DX6" s="202"/>
      <c r="DY6" s="202"/>
      <c r="DZ6" s="202"/>
      <c r="EA6" s="202"/>
      <c r="EB6" s="202"/>
      <c r="EC6" s="202"/>
      <c r="ED6" s="202"/>
      <c r="EE6" s="202"/>
      <c r="EF6" s="202"/>
      <c r="EG6" s="202"/>
      <c r="EH6" s="202"/>
      <c r="EI6" s="202"/>
      <c r="EJ6" s="202"/>
      <c r="EK6" s="202"/>
      <c r="EL6" s="202"/>
      <c r="EM6" s="202"/>
      <c r="EN6" s="202"/>
      <c r="EO6" s="202"/>
      <c r="EP6" s="202"/>
      <c r="EQ6" s="202"/>
      <c r="ER6" s="202"/>
      <c r="ES6" s="202"/>
      <c r="ET6" s="202"/>
      <c r="EU6" s="202"/>
      <c r="EV6" s="202"/>
      <c r="EW6" s="202"/>
      <c r="EX6" s="202"/>
      <c r="EY6" s="202"/>
      <c r="EZ6" s="202"/>
      <c r="FA6" s="202"/>
      <c r="FB6" s="202"/>
      <c r="FC6" s="202"/>
      <c r="FD6" s="202"/>
      <c r="FE6" s="202"/>
      <c r="FF6" s="202"/>
      <c r="FG6" s="202"/>
      <c r="FH6" s="202"/>
      <c r="FI6" s="202"/>
      <c r="FJ6" s="202"/>
      <c r="FK6" s="202"/>
      <c r="FL6" s="202"/>
      <c r="FM6" s="202"/>
      <c r="FN6" s="202"/>
      <c r="FO6" s="202"/>
      <c r="FP6" s="202"/>
      <c r="FQ6" s="202"/>
      <c r="FR6" s="202"/>
      <c r="FS6" s="202"/>
      <c r="FT6" s="202"/>
      <c r="FU6" s="202"/>
      <c r="FV6" s="202"/>
      <c r="FW6" s="202"/>
      <c r="FX6" s="202"/>
      <c r="FY6" s="202"/>
      <c r="FZ6" s="202"/>
      <c r="GA6" s="202"/>
      <c r="GB6" s="202"/>
      <c r="GC6" s="202"/>
      <c r="GD6" s="202"/>
      <c r="GE6" s="202"/>
      <c r="GF6" s="202"/>
      <c r="GG6" s="202"/>
      <c r="GH6" s="202"/>
      <c r="GI6" s="202"/>
      <c r="GJ6" s="202"/>
      <c r="GK6" s="202"/>
      <c r="GL6" s="202"/>
      <c r="GM6" s="202"/>
      <c r="GN6" s="202"/>
      <c r="GO6" s="202"/>
      <c r="GP6" s="202"/>
      <c r="GQ6" s="202"/>
      <c r="GR6" s="202"/>
      <c r="GS6" s="202"/>
      <c r="GT6" s="202"/>
      <c r="GU6" s="202"/>
      <c r="GV6" s="202"/>
      <c r="GW6" s="202"/>
      <c r="GX6" s="202"/>
      <c r="GY6" s="202"/>
      <c r="GZ6" s="202"/>
      <c r="HA6" s="202"/>
      <c r="HB6" s="202"/>
      <c r="HC6" s="202"/>
      <c r="HD6" s="202"/>
      <c r="HE6" s="202"/>
      <c r="HF6" s="202"/>
      <c r="HG6" s="202"/>
      <c r="HH6" s="202"/>
      <c r="HI6" s="202"/>
      <c r="HJ6" s="202"/>
      <c r="HK6" s="202"/>
      <c r="HL6" s="202"/>
      <c r="HM6" s="202"/>
      <c r="HN6" s="202"/>
      <c r="HO6" s="202"/>
      <c r="HP6" s="202"/>
      <c r="HQ6" s="202"/>
      <c r="HR6" s="202"/>
      <c r="HS6" s="202"/>
      <c r="HT6" s="202"/>
      <c r="HU6" s="202"/>
      <c r="HV6" s="202"/>
      <c r="HW6" s="202"/>
      <c r="HX6" s="202"/>
      <c r="HY6" s="202"/>
      <c r="HZ6" s="202"/>
      <c r="IA6" s="202"/>
      <c r="IB6" s="202"/>
      <c r="IC6" s="202"/>
      <c r="ID6" s="202"/>
      <c r="IE6" s="202"/>
      <c r="IF6" s="202"/>
      <c r="IG6" s="202"/>
      <c r="IH6" s="202"/>
      <c r="II6" s="202"/>
      <c r="IJ6" s="202"/>
      <c r="IK6" s="202"/>
      <c r="IL6" s="202"/>
      <c r="IM6" s="202"/>
      <c r="IN6" s="202"/>
      <c r="IO6" s="202"/>
      <c r="IP6" s="202"/>
      <c r="IQ6" s="202"/>
      <c r="IR6" s="202"/>
      <c r="IS6" s="202"/>
      <c r="IT6" s="202"/>
      <c r="IU6" s="202"/>
      <c r="IV6" s="202"/>
      <c r="IW6" s="202"/>
      <c r="IX6" s="202"/>
      <c r="IY6" s="202"/>
      <c r="IZ6" s="202"/>
    </row>
    <row r="7" spans="1:260" s="203" customFormat="1" ht="58" x14ac:dyDescent="0.35">
      <c r="A7" s="433"/>
      <c r="B7" s="435"/>
      <c r="C7" s="193" t="str">
        <f t="shared" si="1"/>
        <v>NO</v>
      </c>
      <c r="D7" s="193" t="str">
        <f t="shared" si="2"/>
        <v>Standard 1 Prep Work</v>
      </c>
      <c r="E7" s="451"/>
      <c r="F7" s="451"/>
      <c r="G7" s="192" t="str">
        <f t="shared" si="0"/>
        <v>Standard 1 Prep Work_AI 6</v>
      </c>
      <c r="H7" s="84" t="s">
        <v>509</v>
      </c>
      <c r="I7" s="209" t="s">
        <v>510</v>
      </c>
      <c r="J7" s="209"/>
      <c r="K7" s="207"/>
      <c r="L7" s="207"/>
      <c r="M7" s="211"/>
      <c r="N7" s="80"/>
      <c r="O7" s="80"/>
      <c r="P7" s="201"/>
      <c r="Q7" s="202"/>
      <c r="R7" s="202"/>
      <c r="S7" s="202"/>
      <c r="T7" s="202"/>
      <c r="U7" s="202"/>
      <c r="V7" s="202"/>
      <c r="W7" s="202"/>
      <c r="X7" s="202"/>
      <c r="Y7" s="202"/>
      <c r="Z7" s="202"/>
      <c r="AA7" s="202"/>
      <c r="AB7" s="202"/>
      <c r="AC7" s="202"/>
      <c r="AD7" s="202"/>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202"/>
      <c r="BD7" s="202"/>
      <c r="BE7" s="202"/>
      <c r="BF7" s="202"/>
      <c r="BG7" s="202"/>
      <c r="BH7" s="202"/>
      <c r="BI7" s="202"/>
      <c r="BJ7" s="202"/>
      <c r="BK7" s="202"/>
      <c r="BL7" s="202"/>
      <c r="BM7" s="202"/>
      <c r="BN7" s="202"/>
      <c r="BO7" s="202"/>
      <c r="BP7" s="202"/>
      <c r="BQ7" s="202"/>
      <c r="BR7" s="202"/>
      <c r="BS7" s="202"/>
      <c r="BT7" s="202"/>
      <c r="BU7" s="202"/>
      <c r="BV7" s="202"/>
      <c r="BW7" s="202"/>
      <c r="BX7" s="202"/>
      <c r="BY7" s="202"/>
      <c r="BZ7" s="202"/>
      <c r="CA7" s="202"/>
      <c r="CB7" s="202"/>
      <c r="CC7" s="202"/>
      <c r="CD7" s="202"/>
      <c r="CE7" s="202"/>
      <c r="CF7" s="202"/>
      <c r="CG7" s="202"/>
      <c r="CH7" s="202"/>
      <c r="CI7" s="202"/>
      <c r="CJ7" s="202"/>
      <c r="CK7" s="202"/>
      <c r="CL7" s="202"/>
      <c r="CM7" s="202"/>
      <c r="CN7" s="202"/>
      <c r="CO7" s="202"/>
      <c r="CP7" s="202"/>
      <c r="CQ7" s="202"/>
      <c r="CR7" s="202"/>
      <c r="CS7" s="202"/>
      <c r="CT7" s="202"/>
      <c r="CU7" s="202"/>
      <c r="CV7" s="202"/>
      <c r="CW7" s="202"/>
      <c r="CX7" s="202"/>
      <c r="CY7" s="202"/>
      <c r="CZ7" s="202"/>
      <c r="DA7" s="202"/>
      <c r="DB7" s="202"/>
      <c r="DC7" s="202"/>
      <c r="DD7" s="202"/>
      <c r="DE7" s="202"/>
      <c r="DF7" s="202"/>
      <c r="DG7" s="202"/>
      <c r="DH7" s="202"/>
      <c r="DI7" s="202"/>
      <c r="DJ7" s="202"/>
      <c r="DK7" s="202"/>
      <c r="DL7" s="202"/>
      <c r="DM7" s="202"/>
      <c r="DN7" s="202"/>
      <c r="DO7" s="202"/>
      <c r="DP7" s="202"/>
      <c r="DQ7" s="202"/>
      <c r="DR7" s="202"/>
      <c r="DS7" s="202"/>
      <c r="DT7" s="202"/>
      <c r="DU7" s="202"/>
      <c r="DV7" s="202"/>
      <c r="DW7" s="202"/>
      <c r="DX7" s="202"/>
      <c r="DY7" s="202"/>
      <c r="DZ7" s="202"/>
      <c r="EA7" s="202"/>
      <c r="EB7" s="202"/>
      <c r="EC7" s="202"/>
      <c r="ED7" s="202"/>
      <c r="EE7" s="202"/>
      <c r="EF7" s="202"/>
      <c r="EG7" s="202"/>
      <c r="EH7" s="202"/>
      <c r="EI7" s="202"/>
      <c r="EJ7" s="202"/>
      <c r="EK7" s="202"/>
      <c r="EL7" s="202"/>
      <c r="EM7" s="202"/>
      <c r="EN7" s="202"/>
      <c r="EO7" s="202"/>
      <c r="EP7" s="202"/>
      <c r="EQ7" s="202"/>
      <c r="ER7" s="202"/>
      <c r="ES7" s="202"/>
      <c r="ET7" s="202"/>
      <c r="EU7" s="202"/>
      <c r="EV7" s="202"/>
      <c r="EW7" s="202"/>
      <c r="EX7" s="202"/>
      <c r="EY7" s="202"/>
      <c r="EZ7" s="202"/>
      <c r="FA7" s="202"/>
      <c r="FB7" s="202"/>
      <c r="FC7" s="202"/>
      <c r="FD7" s="202"/>
      <c r="FE7" s="202"/>
      <c r="FF7" s="202"/>
      <c r="FG7" s="202"/>
      <c r="FH7" s="202"/>
      <c r="FI7" s="202"/>
      <c r="FJ7" s="202"/>
      <c r="FK7" s="202"/>
      <c r="FL7" s="202"/>
      <c r="FM7" s="202"/>
      <c r="FN7" s="202"/>
      <c r="FO7" s="202"/>
      <c r="FP7" s="202"/>
      <c r="FQ7" s="202"/>
      <c r="FR7" s="202"/>
      <c r="FS7" s="202"/>
      <c r="FT7" s="202"/>
      <c r="FU7" s="202"/>
      <c r="FV7" s="202"/>
      <c r="FW7" s="202"/>
      <c r="FX7" s="202"/>
      <c r="FY7" s="202"/>
      <c r="FZ7" s="202"/>
      <c r="GA7" s="202"/>
      <c r="GB7" s="202"/>
      <c r="GC7" s="202"/>
      <c r="GD7" s="202"/>
      <c r="GE7" s="202"/>
      <c r="GF7" s="202"/>
      <c r="GG7" s="202"/>
      <c r="GH7" s="202"/>
      <c r="GI7" s="202"/>
      <c r="GJ7" s="202"/>
      <c r="GK7" s="202"/>
      <c r="GL7" s="202"/>
      <c r="GM7" s="202"/>
      <c r="GN7" s="202"/>
      <c r="GO7" s="202"/>
      <c r="GP7" s="202"/>
      <c r="GQ7" s="202"/>
      <c r="GR7" s="202"/>
      <c r="GS7" s="202"/>
      <c r="GT7" s="202"/>
      <c r="GU7" s="202"/>
      <c r="GV7" s="202"/>
      <c r="GW7" s="202"/>
      <c r="GX7" s="202"/>
      <c r="GY7" s="202"/>
      <c r="GZ7" s="202"/>
      <c r="HA7" s="202"/>
      <c r="HB7" s="202"/>
      <c r="HC7" s="202"/>
      <c r="HD7" s="202"/>
      <c r="HE7" s="202"/>
      <c r="HF7" s="202"/>
      <c r="HG7" s="202"/>
      <c r="HH7" s="202"/>
      <c r="HI7" s="202"/>
      <c r="HJ7" s="202"/>
      <c r="HK7" s="202"/>
      <c r="HL7" s="202"/>
      <c r="HM7" s="202"/>
      <c r="HN7" s="202"/>
      <c r="HO7" s="202"/>
      <c r="HP7" s="202"/>
      <c r="HQ7" s="202"/>
      <c r="HR7" s="202"/>
      <c r="HS7" s="202"/>
      <c r="HT7" s="202"/>
      <c r="HU7" s="202"/>
      <c r="HV7" s="202"/>
      <c r="HW7" s="202"/>
      <c r="HX7" s="202"/>
      <c r="HY7" s="202"/>
      <c r="HZ7" s="202"/>
      <c r="IA7" s="202"/>
      <c r="IB7" s="202"/>
      <c r="IC7" s="202"/>
      <c r="ID7" s="202"/>
      <c r="IE7" s="202"/>
      <c r="IF7" s="202"/>
      <c r="IG7" s="202"/>
      <c r="IH7" s="202"/>
      <c r="II7" s="202"/>
      <c r="IJ7" s="202"/>
      <c r="IK7" s="202"/>
      <c r="IL7" s="202"/>
      <c r="IM7" s="202"/>
      <c r="IN7" s="202"/>
      <c r="IO7" s="202"/>
      <c r="IP7" s="202"/>
      <c r="IQ7" s="202"/>
      <c r="IR7" s="202"/>
      <c r="IS7" s="202"/>
      <c r="IT7" s="202"/>
      <c r="IU7" s="202"/>
      <c r="IV7" s="202"/>
      <c r="IW7" s="202"/>
      <c r="IX7" s="202"/>
      <c r="IY7" s="202"/>
      <c r="IZ7" s="202"/>
    </row>
    <row r="8" spans="1:260" s="203" customFormat="1" ht="58" x14ac:dyDescent="0.35">
      <c r="A8" s="433"/>
      <c r="B8" s="435"/>
      <c r="C8" s="193" t="str">
        <f t="shared" si="1"/>
        <v>NO</v>
      </c>
      <c r="D8" s="193" t="str">
        <f t="shared" si="2"/>
        <v>Standard 1 Prep Work</v>
      </c>
      <c r="E8" s="451"/>
      <c r="F8" s="451"/>
      <c r="G8" s="192" t="str">
        <f>CONCATENATE($D$2,"_",H8)</f>
        <v>Standard 1 Prep Work_AI 7</v>
      </c>
      <c r="H8" s="84" t="s">
        <v>511</v>
      </c>
      <c r="I8" s="209" t="s">
        <v>512</v>
      </c>
      <c r="J8" s="200"/>
      <c r="K8" s="207"/>
      <c r="L8" s="207"/>
      <c r="M8" s="211"/>
      <c r="N8" s="80"/>
      <c r="O8" s="80"/>
      <c r="P8" s="201"/>
      <c r="Q8" s="202"/>
      <c r="R8" s="202"/>
      <c r="S8" s="202"/>
      <c r="T8" s="202"/>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2"/>
      <c r="AX8" s="202"/>
      <c r="AY8" s="202"/>
      <c r="AZ8" s="202"/>
      <c r="BA8" s="202"/>
      <c r="BB8" s="202"/>
      <c r="BC8" s="202"/>
      <c r="BD8" s="202"/>
      <c r="BE8" s="202"/>
      <c r="BF8" s="202"/>
      <c r="BG8" s="202"/>
      <c r="BH8" s="202"/>
      <c r="BI8" s="202"/>
      <c r="BJ8" s="202"/>
      <c r="BK8" s="202"/>
      <c r="BL8" s="202"/>
      <c r="BM8" s="202"/>
      <c r="BN8" s="202"/>
      <c r="BO8" s="202"/>
      <c r="BP8" s="202"/>
      <c r="BQ8" s="202"/>
      <c r="BR8" s="202"/>
      <c r="BS8" s="202"/>
      <c r="BT8" s="202"/>
      <c r="BU8" s="202"/>
      <c r="BV8" s="202"/>
      <c r="BW8" s="202"/>
      <c r="BX8" s="202"/>
      <c r="BY8" s="202"/>
      <c r="BZ8" s="202"/>
      <c r="CA8" s="202"/>
      <c r="CB8" s="202"/>
      <c r="CC8" s="202"/>
      <c r="CD8" s="202"/>
      <c r="CE8" s="202"/>
      <c r="CF8" s="202"/>
      <c r="CG8" s="202"/>
      <c r="CH8" s="202"/>
      <c r="CI8" s="202"/>
      <c r="CJ8" s="202"/>
      <c r="CK8" s="202"/>
      <c r="CL8" s="202"/>
      <c r="CM8" s="202"/>
      <c r="CN8" s="202"/>
      <c r="CO8" s="202"/>
      <c r="CP8" s="202"/>
      <c r="CQ8" s="202"/>
      <c r="CR8" s="202"/>
      <c r="CS8" s="202"/>
      <c r="CT8" s="202"/>
      <c r="CU8" s="202"/>
      <c r="CV8" s="202"/>
      <c r="CW8" s="202"/>
      <c r="CX8" s="202"/>
      <c r="CY8" s="202"/>
      <c r="CZ8" s="202"/>
      <c r="DA8" s="202"/>
      <c r="DB8" s="202"/>
      <c r="DC8" s="202"/>
      <c r="DD8" s="202"/>
      <c r="DE8" s="202"/>
      <c r="DF8" s="202"/>
      <c r="DG8" s="202"/>
      <c r="DH8" s="202"/>
      <c r="DI8" s="202"/>
      <c r="DJ8" s="202"/>
      <c r="DK8" s="202"/>
      <c r="DL8" s="202"/>
      <c r="DM8" s="202"/>
      <c r="DN8" s="202"/>
      <c r="DO8" s="202"/>
      <c r="DP8" s="202"/>
      <c r="DQ8" s="202"/>
      <c r="DR8" s="202"/>
      <c r="DS8" s="202"/>
      <c r="DT8" s="202"/>
      <c r="DU8" s="202"/>
      <c r="DV8" s="202"/>
      <c r="DW8" s="202"/>
      <c r="DX8" s="202"/>
      <c r="DY8" s="202"/>
      <c r="DZ8" s="202"/>
      <c r="EA8" s="202"/>
      <c r="EB8" s="202"/>
      <c r="EC8" s="202"/>
      <c r="ED8" s="202"/>
      <c r="EE8" s="202"/>
      <c r="EF8" s="202"/>
      <c r="EG8" s="202"/>
      <c r="EH8" s="202"/>
      <c r="EI8" s="202"/>
      <c r="EJ8" s="202"/>
      <c r="EK8" s="202"/>
      <c r="EL8" s="202"/>
      <c r="EM8" s="202"/>
      <c r="EN8" s="202"/>
      <c r="EO8" s="202"/>
      <c r="EP8" s="202"/>
      <c r="EQ8" s="202"/>
      <c r="ER8" s="202"/>
      <c r="ES8" s="202"/>
      <c r="ET8" s="202"/>
      <c r="EU8" s="202"/>
      <c r="EV8" s="202"/>
      <c r="EW8" s="202"/>
      <c r="EX8" s="202"/>
      <c r="EY8" s="202"/>
      <c r="EZ8" s="202"/>
      <c r="FA8" s="202"/>
      <c r="FB8" s="202"/>
      <c r="FC8" s="202"/>
      <c r="FD8" s="202"/>
      <c r="FE8" s="202"/>
      <c r="FF8" s="202"/>
      <c r="FG8" s="202"/>
      <c r="FH8" s="202"/>
      <c r="FI8" s="202"/>
      <c r="FJ8" s="202"/>
      <c r="FK8" s="202"/>
      <c r="FL8" s="202"/>
      <c r="FM8" s="202"/>
      <c r="FN8" s="202"/>
      <c r="FO8" s="202"/>
      <c r="FP8" s="202"/>
      <c r="FQ8" s="202"/>
      <c r="FR8" s="202"/>
      <c r="FS8" s="202"/>
      <c r="FT8" s="202"/>
      <c r="FU8" s="202"/>
      <c r="FV8" s="202"/>
      <c r="FW8" s="202"/>
      <c r="FX8" s="202"/>
      <c r="FY8" s="202"/>
      <c r="FZ8" s="202"/>
      <c r="GA8" s="202"/>
      <c r="GB8" s="202"/>
      <c r="GC8" s="202"/>
      <c r="GD8" s="202"/>
      <c r="GE8" s="202"/>
      <c r="GF8" s="202"/>
      <c r="GG8" s="202"/>
      <c r="GH8" s="202"/>
      <c r="GI8" s="202"/>
      <c r="GJ8" s="202"/>
      <c r="GK8" s="202"/>
      <c r="GL8" s="202"/>
      <c r="GM8" s="202"/>
      <c r="GN8" s="202"/>
      <c r="GO8" s="202"/>
      <c r="GP8" s="202"/>
      <c r="GQ8" s="202"/>
      <c r="GR8" s="202"/>
      <c r="GS8" s="202"/>
      <c r="GT8" s="202"/>
      <c r="GU8" s="202"/>
      <c r="GV8" s="202"/>
      <c r="GW8" s="202"/>
      <c r="GX8" s="202"/>
      <c r="GY8" s="202"/>
      <c r="GZ8" s="202"/>
      <c r="HA8" s="202"/>
      <c r="HB8" s="202"/>
      <c r="HC8" s="202"/>
      <c r="HD8" s="202"/>
      <c r="HE8" s="202"/>
      <c r="HF8" s="202"/>
      <c r="HG8" s="202"/>
      <c r="HH8" s="202"/>
      <c r="HI8" s="202"/>
      <c r="HJ8" s="202"/>
      <c r="HK8" s="202"/>
      <c r="HL8" s="202"/>
      <c r="HM8" s="202"/>
      <c r="HN8" s="202"/>
      <c r="HO8" s="202"/>
      <c r="HP8" s="202"/>
      <c r="HQ8" s="202"/>
      <c r="HR8" s="202"/>
      <c r="HS8" s="202"/>
      <c r="HT8" s="202"/>
      <c r="HU8" s="202"/>
      <c r="HV8" s="202"/>
      <c r="HW8" s="202"/>
      <c r="HX8" s="202"/>
      <c r="HY8" s="202"/>
      <c r="HZ8" s="202"/>
      <c r="IA8" s="202"/>
      <c r="IB8" s="202"/>
      <c r="IC8" s="202"/>
      <c r="ID8" s="202"/>
      <c r="IE8" s="202"/>
      <c r="IF8" s="202"/>
      <c r="IG8" s="202"/>
      <c r="IH8" s="202"/>
      <c r="II8" s="202"/>
      <c r="IJ8" s="202"/>
      <c r="IK8" s="202"/>
      <c r="IL8" s="202"/>
      <c r="IM8" s="202"/>
      <c r="IN8" s="202"/>
      <c r="IO8" s="202"/>
      <c r="IP8" s="202"/>
      <c r="IQ8" s="202"/>
      <c r="IR8" s="202"/>
      <c r="IS8" s="202"/>
      <c r="IT8" s="202"/>
      <c r="IU8" s="202"/>
      <c r="IV8" s="202"/>
      <c r="IW8" s="202"/>
      <c r="IX8" s="202"/>
      <c r="IY8" s="202"/>
      <c r="IZ8" s="202"/>
    </row>
    <row r="9" spans="1:260" s="203" customFormat="1" ht="72.5" x14ac:dyDescent="0.35">
      <c r="A9" s="433"/>
      <c r="B9" s="436"/>
      <c r="C9" s="193" t="str">
        <f t="shared" si="1"/>
        <v>NO</v>
      </c>
      <c r="D9" s="193" t="str">
        <f t="shared" si="2"/>
        <v>Standard 1 Prep Work</v>
      </c>
      <c r="E9" s="451"/>
      <c r="F9" s="451"/>
      <c r="G9" s="192" t="str">
        <f>CONCATENATE($D$2,"_",H9)</f>
        <v>Standard 1 Prep Work_AI 8</v>
      </c>
      <c r="H9" s="84" t="s">
        <v>513</v>
      </c>
      <c r="I9" s="209" t="s">
        <v>514</v>
      </c>
      <c r="J9" s="209" t="s">
        <v>515</v>
      </c>
      <c r="K9" s="207"/>
      <c r="L9" s="207"/>
      <c r="M9" s="211">
        <f t="shared" ref="M9:M66" si="3">DATEDIF(K9,L9,"D")</f>
        <v>0</v>
      </c>
      <c r="N9" s="80"/>
      <c r="O9" s="80"/>
      <c r="P9" s="201"/>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202"/>
      <c r="BB9" s="202"/>
      <c r="BC9" s="202"/>
      <c r="BD9" s="202"/>
      <c r="BE9" s="202"/>
      <c r="BF9" s="202"/>
      <c r="BG9" s="202"/>
      <c r="BH9" s="202"/>
      <c r="BI9" s="202"/>
      <c r="BJ9" s="202"/>
      <c r="BK9" s="202"/>
      <c r="BL9" s="202"/>
      <c r="BM9" s="202"/>
      <c r="BN9" s="202"/>
      <c r="BO9" s="202"/>
      <c r="BP9" s="202"/>
      <c r="BQ9" s="202"/>
      <c r="BR9" s="202"/>
      <c r="BS9" s="202"/>
      <c r="BT9" s="202"/>
      <c r="BU9" s="202"/>
      <c r="BV9" s="202"/>
      <c r="BW9" s="202"/>
      <c r="BX9" s="202"/>
      <c r="BY9" s="202"/>
      <c r="BZ9" s="202"/>
      <c r="CA9" s="202"/>
      <c r="CB9" s="202"/>
      <c r="CC9" s="202"/>
      <c r="CD9" s="202"/>
      <c r="CE9" s="202"/>
      <c r="CF9" s="202"/>
      <c r="CG9" s="202"/>
      <c r="CH9" s="202"/>
      <c r="CI9" s="202"/>
      <c r="CJ9" s="202"/>
      <c r="CK9" s="202"/>
      <c r="CL9" s="202"/>
      <c r="CM9" s="202"/>
      <c r="CN9" s="202"/>
      <c r="CO9" s="202"/>
      <c r="CP9" s="202"/>
      <c r="CQ9" s="202"/>
      <c r="CR9" s="202"/>
      <c r="CS9" s="202"/>
      <c r="CT9" s="202"/>
      <c r="CU9" s="202"/>
      <c r="CV9" s="202"/>
      <c r="CW9" s="202"/>
      <c r="CX9" s="202"/>
      <c r="CY9" s="202"/>
      <c r="CZ9" s="202"/>
      <c r="DA9" s="202"/>
      <c r="DB9" s="202"/>
      <c r="DC9" s="202"/>
      <c r="DD9" s="202"/>
      <c r="DE9" s="202"/>
      <c r="DF9" s="202"/>
      <c r="DG9" s="202"/>
      <c r="DH9" s="202"/>
      <c r="DI9" s="202"/>
      <c r="DJ9" s="202"/>
      <c r="DK9" s="202"/>
      <c r="DL9" s="202"/>
      <c r="DM9" s="202"/>
      <c r="DN9" s="202"/>
      <c r="DO9" s="202"/>
      <c r="DP9" s="202"/>
      <c r="DQ9" s="202"/>
      <c r="DR9" s="202"/>
      <c r="DS9" s="202"/>
      <c r="DT9" s="202"/>
      <c r="DU9" s="202"/>
      <c r="DV9" s="202"/>
      <c r="DW9" s="202"/>
      <c r="DX9" s="202"/>
      <c r="DY9" s="202"/>
      <c r="DZ9" s="202"/>
      <c r="EA9" s="202"/>
      <c r="EB9" s="202"/>
      <c r="EC9" s="202"/>
      <c r="ED9" s="202"/>
      <c r="EE9" s="202"/>
      <c r="EF9" s="202"/>
      <c r="EG9" s="202"/>
      <c r="EH9" s="202"/>
      <c r="EI9" s="202"/>
      <c r="EJ9" s="202"/>
      <c r="EK9" s="202"/>
      <c r="EL9" s="202"/>
      <c r="EM9" s="202"/>
      <c r="EN9" s="202"/>
      <c r="EO9" s="202"/>
      <c r="EP9" s="202"/>
      <c r="EQ9" s="202"/>
      <c r="ER9" s="202"/>
      <c r="ES9" s="202"/>
      <c r="ET9" s="202"/>
      <c r="EU9" s="202"/>
      <c r="EV9" s="202"/>
      <c r="EW9" s="202"/>
      <c r="EX9" s="202"/>
      <c r="EY9" s="202"/>
      <c r="EZ9" s="202"/>
      <c r="FA9" s="202"/>
      <c r="FB9" s="202"/>
      <c r="FC9" s="202"/>
      <c r="FD9" s="202"/>
      <c r="FE9" s="202"/>
      <c r="FF9" s="202"/>
      <c r="FG9" s="202"/>
      <c r="FH9" s="202"/>
      <c r="FI9" s="202"/>
      <c r="FJ9" s="202"/>
      <c r="FK9" s="202"/>
      <c r="FL9" s="202"/>
      <c r="FM9" s="202"/>
      <c r="FN9" s="202"/>
      <c r="FO9" s="202"/>
      <c r="FP9" s="202"/>
      <c r="FQ9" s="202"/>
      <c r="FR9" s="202"/>
      <c r="FS9" s="202"/>
      <c r="FT9" s="202"/>
      <c r="FU9" s="202"/>
      <c r="FV9" s="202"/>
      <c r="FW9" s="202"/>
      <c r="FX9" s="202"/>
      <c r="FY9" s="202"/>
      <c r="FZ9" s="202"/>
      <c r="GA9" s="202"/>
      <c r="GB9" s="202"/>
      <c r="GC9" s="202"/>
      <c r="GD9" s="202"/>
      <c r="GE9" s="202"/>
      <c r="GF9" s="202"/>
      <c r="GG9" s="202"/>
      <c r="GH9" s="202"/>
      <c r="GI9" s="202"/>
      <c r="GJ9" s="202"/>
      <c r="GK9" s="202"/>
      <c r="GL9" s="202"/>
      <c r="GM9" s="202"/>
      <c r="GN9" s="202"/>
      <c r="GO9" s="202"/>
      <c r="GP9" s="202"/>
      <c r="GQ9" s="202"/>
      <c r="GR9" s="202"/>
      <c r="GS9" s="202"/>
      <c r="GT9" s="202"/>
      <c r="GU9" s="202"/>
      <c r="GV9" s="202"/>
      <c r="GW9" s="202"/>
      <c r="GX9" s="202"/>
      <c r="GY9" s="202"/>
      <c r="GZ9" s="202"/>
      <c r="HA9" s="202"/>
      <c r="HB9" s="202"/>
      <c r="HC9" s="202"/>
      <c r="HD9" s="202"/>
      <c r="HE9" s="202"/>
      <c r="HF9" s="202"/>
      <c r="HG9" s="202"/>
      <c r="HH9" s="202"/>
      <c r="HI9" s="202"/>
      <c r="HJ9" s="202"/>
      <c r="HK9" s="202"/>
      <c r="HL9" s="202"/>
      <c r="HM9" s="202"/>
      <c r="HN9" s="202"/>
      <c r="HO9" s="202"/>
      <c r="HP9" s="202"/>
      <c r="HQ9" s="202"/>
      <c r="HR9" s="202"/>
      <c r="HS9" s="202"/>
      <c r="HT9" s="202"/>
      <c r="HU9" s="202"/>
      <c r="HV9" s="202"/>
      <c r="HW9" s="202"/>
      <c r="HX9" s="202"/>
      <c r="HY9" s="202"/>
      <c r="HZ9" s="202"/>
      <c r="IA9" s="202"/>
      <c r="IB9" s="202"/>
      <c r="IC9" s="202"/>
      <c r="ID9" s="202"/>
      <c r="IE9" s="202"/>
      <c r="IF9" s="202"/>
      <c r="IG9" s="202"/>
      <c r="IH9" s="202"/>
      <c r="II9" s="202"/>
      <c r="IJ9" s="202"/>
      <c r="IK9" s="202"/>
      <c r="IL9" s="202"/>
      <c r="IM9" s="202"/>
      <c r="IN9" s="202"/>
      <c r="IO9" s="202"/>
      <c r="IP9" s="202"/>
      <c r="IQ9" s="202"/>
      <c r="IR9" s="202"/>
      <c r="IS9" s="202"/>
      <c r="IT9" s="202"/>
      <c r="IU9" s="202"/>
      <c r="IV9" s="202"/>
      <c r="IW9" s="202"/>
      <c r="IX9" s="202"/>
      <c r="IY9" s="202"/>
      <c r="IZ9" s="202"/>
    </row>
    <row r="10" spans="1:260" s="48" customFormat="1" ht="116" x14ac:dyDescent="0.35">
      <c r="A10" s="433"/>
      <c r="B10" s="438" t="s">
        <v>516</v>
      </c>
      <c r="C10" s="191" t="str">
        <f>OZ!A3</f>
        <v>YES</v>
      </c>
      <c r="D10" s="191" t="str">
        <f>OZ!B3</f>
        <v>1.1.a</v>
      </c>
      <c r="E10" s="192" t="str">
        <f>OZ!C3</f>
        <v>a. The jurisdiction has documentation that it has performed a side-by-side comparison of its prevailing statutes, regulations, rules and other pertinent requirements against the current published edition of the FDA Food Code or one of the two most recent previous editions of the FDA Food Code.</v>
      </c>
      <c r="F10" s="192">
        <f>OZ!D3</f>
        <v>0</v>
      </c>
      <c r="G10" s="191" t="str">
        <f>CONCATENATE($D$10,"_",H10)</f>
        <v>1.1.a_AI 1</v>
      </c>
      <c r="H10" s="83" t="s">
        <v>497</v>
      </c>
      <c r="I10" s="87" t="s">
        <v>517</v>
      </c>
      <c r="J10" s="87" t="s">
        <v>518</v>
      </c>
      <c r="K10" s="207"/>
      <c r="L10" s="207"/>
      <c r="M10" s="211">
        <f t="shared" si="3"/>
        <v>0</v>
      </c>
      <c r="N10" s="80"/>
      <c r="O10" s="80"/>
      <c r="P10" s="81"/>
    </row>
    <row r="11" spans="1:260" s="48" customFormat="1" ht="116" x14ac:dyDescent="0.35">
      <c r="A11" s="433"/>
      <c r="B11" s="438"/>
      <c r="C11" s="191" t="str">
        <f>OZ!A4</f>
        <v>NO</v>
      </c>
      <c r="D11" s="191" t="str">
        <f>OZ!B4</f>
        <v>1.1.b</v>
      </c>
      <c r="E11" s="192" t="str">
        <f>OZ!C4</f>
        <v>b. The jurisdiction’s side-by-side comparison includes an assessment of major Food Code Interventions and Risk Factors, Good Retail Practices, and Compliance/Enforcement Administrative requirements.</v>
      </c>
      <c r="F11" s="192">
        <f>OZ!D4</f>
        <v>0</v>
      </c>
      <c r="G11" s="191" t="str">
        <f>CONCATENATE($D$11,"_",H11)</f>
        <v>1.1.b_AI 1</v>
      </c>
      <c r="H11" s="83" t="s">
        <v>497</v>
      </c>
      <c r="I11" s="87" t="s">
        <v>519</v>
      </c>
      <c r="J11" s="87" t="s">
        <v>518</v>
      </c>
      <c r="K11" s="207"/>
      <c r="L11" s="207"/>
      <c r="M11" s="211">
        <f t="shared" si="3"/>
        <v>0</v>
      </c>
      <c r="N11" s="80"/>
      <c r="O11" s="80"/>
      <c r="P11" s="201"/>
    </row>
    <row r="12" spans="1:260" s="48" customFormat="1" ht="116" x14ac:dyDescent="0.35">
      <c r="A12" s="433"/>
      <c r="B12" s="438"/>
      <c r="C12" s="191" t="str">
        <f>OZ!A5</f>
        <v>NO</v>
      </c>
      <c r="D12" s="191" t="str">
        <f>OZ!B5</f>
        <v>1.1.c</v>
      </c>
      <c r="E12" s="192" t="str">
        <f>OZ!C5</f>
        <v>c. The regulatory foundation assessment clearly identifies the jurisdiction's corresponding requirement to the applicable Code section. The assessment provides a determination as to whether a specific provision in the jurisdiction’s regulation meets the intent of the corresponding FDA Food Code section.</v>
      </c>
      <c r="F12" s="192">
        <f>OZ!D5</f>
        <v>0</v>
      </c>
      <c r="G12" s="191" t="str">
        <f>CONCATENATE($D$12,"_",H12)</f>
        <v>1.1.c_AI 1</v>
      </c>
      <c r="H12" s="83" t="s">
        <v>497</v>
      </c>
      <c r="I12" s="87" t="s">
        <v>520</v>
      </c>
      <c r="J12" s="87" t="s">
        <v>518</v>
      </c>
      <c r="K12" s="207"/>
      <c r="L12" s="207"/>
      <c r="M12" s="211">
        <f t="shared" si="3"/>
        <v>0</v>
      </c>
      <c r="N12" s="80"/>
      <c r="O12" s="80"/>
      <c r="P12" s="81"/>
    </row>
    <row r="13" spans="1:260" ht="72.5" x14ac:dyDescent="0.35">
      <c r="A13" s="433"/>
      <c r="B13" s="439" t="s">
        <v>521</v>
      </c>
      <c r="C13" s="403">
        <f>OZ!A6</f>
        <v>0</v>
      </c>
      <c r="D13" s="403" t="str">
        <f>OZ!B6</f>
        <v>1.2.a</v>
      </c>
      <c r="E13" s="406" t="str">
        <f>OZ!C6</f>
        <v>a. The jurisdiction’s initial Food Code assessment indicates that the agency’s regulatory requirements contain at least 9 of the 11 FDA Food Code intervention and risk factor controls. By the third verification audit the jurisdiction’s assessment indicated that the agency’s regulatory requirements contain all 11 of the FDA Food Code invention and risk factor controls. 
NOTE: Auditor's random selection of Food Code Intervention and Risk Factor Control Sections confirms the jurisdiction's assessment that a corresponding requirement is contained in the agency's rules, regulations, ordinances, code, or statutes. Documentation from:
Part I – Self Assessment Worksheet
Part I – Verification Audit Worksheet</v>
      </c>
      <c r="F13" s="403" t="str">
        <f>OZ!D6</f>
        <v>This is the new language and 2b is eliminated</v>
      </c>
      <c r="G13" s="192" t="str">
        <f>CONCATENATE($D$13,"_",H13)</f>
        <v>1.2.a_AI 1</v>
      </c>
      <c r="H13" s="84" t="s">
        <v>497</v>
      </c>
      <c r="I13" s="87" t="s">
        <v>522</v>
      </c>
      <c r="J13" s="79" t="s">
        <v>523</v>
      </c>
      <c r="M13" s="211">
        <f t="shared" si="3"/>
        <v>0</v>
      </c>
      <c r="N13" s="80"/>
      <c r="O13" s="80"/>
      <c r="P13" s="201"/>
    </row>
    <row r="14" spans="1:260" ht="72.5" x14ac:dyDescent="0.35">
      <c r="A14" s="433"/>
      <c r="B14" s="439"/>
      <c r="C14" s="404"/>
      <c r="D14" s="404"/>
      <c r="E14" s="407"/>
      <c r="F14" s="404"/>
      <c r="G14" s="192" t="str">
        <f t="shared" ref="G14:G17" si="4">CONCATENATE($D$13,"_",H14)</f>
        <v>1.2.a_AI 2</v>
      </c>
      <c r="H14" s="84" t="s">
        <v>500</v>
      </c>
      <c r="I14" s="87" t="s">
        <v>524</v>
      </c>
      <c r="J14" s="87" t="s">
        <v>525</v>
      </c>
      <c r="M14" s="211">
        <f t="shared" si="3"/>
        <v>0</v>
      </c>
      <c r="N14" s="80"/>
      <c r="O14" s="80"/>
      <c r="P14" s="201"/>
    </row>
    <row r="15" spans="1:260" ht="58" x14ac:dyDescent="0.35">
      <c r="A15" s="433"/>
      <c r="B15" s="439"/>
      <c r="C15" s="404"/>
      <c r="D15" s="404"/>
      <c r="E15" s="407"/>
      <c r="F15" s="404"/>
      <c r="G15" s="192" t="str">
        <f t="shared" si="4"/>
        <v>1.2.a_AI 3</v>
      </c>
      <c r="H15" s="84" t="s">
        <v>502</v>
      </c>
      <c r="I15" s="87" t="s">
        <v>526</v>
      </c>
      <c r="J15" s="87"/>
      <c r="M15" s="211">
        <f t="shared" si="3"/>
        <v>0</v>
      </c>
      <c r="N15" s="80"/>
      <c r="O15" s="80"/>
      <c r="P15" s="201"/>
    </row>
    <row r="16" spans="1:260" ht="29" x14ac:dyDescent="0.35">
      <c r="A16" s="433"/>
      <c r="B16" s="439"/>
      <c r="C16" s="404"/>
      <c r="D16" s="404"/>
      <c r="E16" s="407"/>
      <c r="F16" s="404"/>
      <c r="G16" s="192" t="str">
        <f t="shared" si="4"/>
        <v>1.2.a_AI 4</v>
      </c>
      <c r="H16" s="84" t="s">
        <v>504</v>
      </c>
      <c r="I16" s="87" t="s">
        <v>527</v>
      </c>
      <c r="J16" s="87" t="s">
        <v>528</v>
      </c>
      <c r="M16" s="211">
        <f t="shared" si="3"/>
        <v>0</v>
      </c>
      <c r="N16" s="80"/>
      <c r="O16" s="80"/>
      <c r="P16" s="201"/>
    </row>
    <row r="17" spans="1:16" ht="14.5" x14ac:dyDescent="0.35">
      <c r="A17" s="433"/>
      <c r="B17" s="439"/>
      <c r="C17" s="405"/>
      <c r="D17" s="405"/>
      <c r="E17" s="408"/>
      <c r="F17" s="405"/>
      <c r="G17" s="192" t="str">
        <f t="shared" si="4"/>
        <v>1.2.a_AI 5</v>
      </c>
      <c r="H17" s="84" t="s">
        <v>507</v>
      </c>
      <c r="I17" s="87" t="s">
        <v>529</v>
      </c>
      <c r="J17" s="357" t="s">
        <v>530</v>
      </c>
      <c r="M17" s="211">
        <f t="shared" si="3"/>
        <v>0</v>
      </c>
      <c r="N17" s="80"/>
      <c r="O17" s="80"/>
      <c r="P17" s="201"/>
    </row>
    <row r="18" spans="1:16" ht="58" x14ac:dyDescent="0.35">
      <c r="A18" s="433"/>
      <c r="B18" s="441" t="s">
        <v>177</v>
      </c>
      <c r="C18" s="192">
        <f>OZ!A7</f>
        <v>0</v>
      </c>
      <c r="D18" s="192" t="str">
        <f>OZ!B7</f>
        <v>1.3.a</v>
      </c>
      <c r="E18" s="402" t="str">
        <f>OZ!C7</f>
        <v>a.  The jurisdiction’s Food Code assessment indicates that regulatory requirements contain at least 95 percent of the FDA Food Code Good Retail Practices Sections. 
NOTE: Auditor’s random selection of Good Retail Practices Code Sections confirms the jurisdiction’s assessment that a corresponding requirement is contained in the agency’s code or statutes.  Documentation from: 
Part II – Self-Assessment Worksheet
Part II – Verification Audit Worksheet</v>
      </c>
      <c r="F18" s="402">
        <f>OZ!D7</f>
        <v>0</v>
      </c>
      <c r="G18" s="192" t="str">
        <f>CONCATENATE($D$18,"_",H18)</f>
        <v>1.3.a_AI 1</v>
      </c>
      <c r="H18" s="84" t="s">
        <v>497</v>
      </c>
      <c r="I18" s="87" t="s">
        <v>531</v>
      </c>
      <c r="J18" s="87"/>
      <c r="M18" s="211">
        <f t="shared" si="3"/>
        <v>0</v>
      </c>
      <c r="N18" s="80"/>
      <c r="O18" s="80"/>
      <c r="P18" s="201"/>
    </row>
    <row r="19" spans="1:16" ht="72.5" x14ac:dyDescent="0.35">
      <c r="A19" s="433"/>
      <c r="B19" s="441"/>
      <c r="C19" s="192">
        <f>$C$18</f>
        <v>0</v>
      </c>
      <c r="D19" s="192" t="str">
        <f>$D$18</f>
        <v>1.3.a</v>
      </c>
      <c r="E19" s="402"/>
      <c r="F19" s="402"/>
      <c r="G19" s="192" t="str">
        <f>CONCATENATE($D$18,"_",H19)</f>
        <v>1.3.a_AI 2</v>
      </c>
      <c r="H19" s="84" t="s">
        <v>500</v>
      </c>
      <c r="I19" s="87" t="s">
        <v>532</v>
      </c>
      <c r="J19" s="87" t="s">
        <v>533</v>
      </c>
      <c r="M19" s="211">
        <f t="shared" si="3"/>
        <v>0</v>
      </c>
      <c r="N19" s="80"/>
      <c r="O19" s="80"/>
      <c r="P19" s="201"/>
    </row>
    <row r="20" spans="1:16" ht="58" x14ac:dyDescent="0.35">
      <c r="A20" s="433"/>
      <c r="B20" s="441"/>
      <c r="C20" s="192">
        <f t="shared" ref="C20:C22" si="5">$C$18</f>
        <v>0</v>
      </c>
      <c r="D20" s="192" t="str">
        <f t="shared" ref="D20:D22" si="6">$D$18</f>
        <v>1.3.a</v>
      </c>
      <c r="E20" s="402"/>
      <c r="F20" s="402"/>
      <c r="G20" s="192" t="str">
        <f>CONCATENATE($D$18,"_",H20)</f>
        <v>1.3.a_AI 3</v>
      </c>
      <c r="H20" s="84" t="s">
        <v>502</v>
      </c>
      <c r="I20" s="87" t="s">
        <v>526</v>
      </c>
      <c r="J20" s="87"/>
      <c r="M20" s="211">
        <f t="shared" si="3"/>
        <v>0</v>
      </c>
      <c r="N20" s="80"/>
      <c r="O20" s="80"/>
      <c r="P20" s="201"/>
    </row>
    <row r="21" spans="1:16" ht="29" x14ac:dyDescent="0.35">
      <c r="A21" s="433"/>
      <c r="B21" s="441"/>
      <c r="C21" s="192">
        <f t="shared" si="5"/>
        <v>0</v>
      </c>
      <c r="D21" s="192" t="str">
        <f t="shared" si="6"/>
        <v>1.3.a</v>
      </c>
      <c r="E21" s="402"/>
      <c r="F21" s="402"/>
      <c r="G21" s="192" t="str">
        <f>CONCATENATE($D$18,"_",H21)</f>
        <v>1.3.a_AI 4</v>
      </c>
      <c r="H21" s="84" t="s">
        <v>504</v>
      </c>
      <c r="I21" s="87" t="s">
        <v>527</v>
      </c>
      <c r="J21" s="87" t="s">
        <v>528</v>
      </c>
      <c r="M21" s="211">
        <f t="shared" si="3"/>
        <v>0</v>
      </c>
      <c r="N21" s="80"/>
      <c r="O21" s="80"/>
      <c r="P21" s="201"/>
    </row>
    <row r="22" spans="1:16" ht="14.5" x14ac:dyDescent="0.35">
      <c r="A22" s="433"/>
      <c r="B22" s="441"/>
      <c r="C22" s="192">
        <f t="shared" si="5"/>
        <v>0</v>
      </c>
      <c r="D22" s="192" t="str">
        <f t="shared" si="6"/>
        <v>1.3.a</v>
      </c>
      <c r="E22" s="402"/>
      <c r="F22" s="402"/>
      <c r="G22" s="192" t="str">
        <f>CONCATENATE($D$18,"_",H22)</f>
        <v>1.3.a_AI 5</v>
      </c>
      <c r="H22" s="84" t="s">
        <v>507</v>
      </c>
      <c r="I22" s="87" t="s">
        <v>529</v>
      </c>
      <c r="J22" s="357" t="s">
        <v>530</v>
      </c>
      <c r="M22" s="211">
        <f t="shared" si="3"/>
        <v>0</v>
      </c>
      <c r="N22" s="80"/>
      <c r="O22" s="80"/>
      <c r="P22" s="201"/>
    </row>
    <row r="23" spans="1:16" ht="72.5" x14ac:dyDescent="0.35">
      <c r="A23" s="433"/>
      <c r="B23" s="440" t="s">
        <v>180</v>
      </c>
      <c r="C23" s="192">
        <f>OZ!A8</f>
        <v>0</v>
      </c>
      <c r="D23" s="192" t="str">
        <f>OZ!B8</f>
        <v>1.4.a</v>
      </c>
      <c r="E23" s="402" t="str">
        <f>OZ!C8</f>
        <v>a. The jurisdiction’s Food Code assessment indicates that regulatory requirements contain ALL the FDA Food Code Compliance and Enforcement Sections identified in the Standard. 
NOTE: Auditor’s random selection of Compliance and Enforcement Code Sections confirms the jurisdiction’s assessment that a corresponding requirement is contained in the agency’s code or statutes.  Documentation from: 
Part III – Self Assessment Worksheet 
Part III – Verification Audit Worksheet</v>
      </c>
      <c r="F23" s="402">
        <f>OZ!D8</f>
        <v>0</v>
      </c>
      <c r="G23" s="192" t="str">
        <f>CONCATENATE($D$23,"_",H23)</f>
        <v>1.4.a_AI 1</v>
      </c>
      <c r="H23" s="84" t="s">
        <v>497</v>
      </c>
      <c r="I23" s="87" t="s">
        <v>534</v>
      </c>
      <c r="J23" s="79" t="s">
        <v>535</v>
      </c>
      <c r="M23" s="211">
        <f t="shared" si="3"/>
        <v>0</v>
      </c>
      <c r="N23" s="80"/>
      <c r="O23" s="80"/>
      <c r="P23" s="201"/>
    </row>
    <row r="24" spans="1:16" ht="87" x14ac:dyDescent="0.35">
      <c r="A24" s="433"/>
      <c r="B24" s="440"/>
      <c r="C24" s="192">
        <f>$C$23</f>
        <v>0</v>
      </c>
      <c r="D24" s="192" t="str">
        <f>$D$23</f>
        <v>1.4.a</v>
      </c>
      <c r="E24" s="402"/>
      <c r="F24" s="402"/>
      <c r="G24" s="192" t="str">
        <f>CONCATENATE($D$23,"_",H24)</f>
        <v>1.4.a_AI 2</v>
      </c>
      <c r="H24" s="84" t="s">
        <v>500</v>
      </c>
      <c r="I24" s="87" t="s">
        <v>536</v>
      </c>
      <c r="J24" s="87" t="s">
        <v>533</v>
      </c>
      <c r="M24" s="211">
        <f t="shared" si="3"/>
        <v>0</v>
      </c>
      <c r="N24" s="80"/>
      <c r="O24" s="80"/>
      <c r="P24" s="201"/>
    </row>
    <row r="25" spans="1:16" ht="58" x14ac:dyDescent="0.35">
      <c r="A25" s="433"/>
      <c r="B25" s="440"/>
      <c r="C25" s="192">
        <f t="shared" ref="C25:C27" si="7">$C$23</f>
        <v>0</v>
      </c>
      <c r="D25" s="192" t="str">
        <f t="shared" ref="D25:D27" si="8">$D$23</f>
        <v>1.4.a</v>
      </c>
      <c r="E25" s="402"/>
      <c r="F25" s="402"/>
      <c r="G25" s="192" t="str">
        <f>CONCATENATE($D$23,"_",H25)</f>
        <v>1.4.a_AI 3</v>
      </c>
      <c r="H25" s="84" t="s">
        <v>502</v>
      </c>
      <c r="I25" s="87" t="s">
        <v>526</v>
      </c>
      <c r="J25" s="87"/>
      <c r="M25" s="211">
        <f t="shared" si="3"/>
        <v>0</v>
      </c>
      <c r="N25" s="80"/>
      <c r="O25" s="80"/>
      <c r="P25" s="201"/>
    </row>
    <row r="26" spans="1:16" ht="29" x14ac:dyDescent="0.35">
      <c r="A26" s="433"/>
      <c r="B26" s="440"/>
      <c r="C26" s="192">
        <f t="shared" si="7"/>
        <v>0</v>
      </c>
      <c r="D26" s="192" t="str">
        <f t="shared" si="8"/>
        <v>1.4.a</v>
      </c>
      <c r="E26" s="402"/>
      <c r="F26" s="402"/>
      <c r="G26" s="192" t="str">
        <f>CONCATENATE($D$23,"_",H26)</f>
        <v>1.4.a_AI 4</v>
      </c>
      <c r="H26" s="84" t="s">
        <v>504</v>
      </c>
      <c r="I26" s="87" t="s">
        <v>527</v>
      </c>
      <c r="J26" s="87" t="s">
        <v>528</v>
      </c>
      <c r="M26" s="211">
        <f t="shared" si="3"/>
        <v>0</v>
      </c>
      <c r="N26" s="80"/>
      <c r="O26" s="80"/>
      <c r="P26" s="201"/>
    </row>
    <row r="27" spans="1:16" ht="14.5" x14ac:dyDescent="0.35">
      <c r="A27" s="433"/>
      <c r="B27" s="440"/>
      <c r="C27" s="192">
        <f t="shared" si="7"/>
        <v>0</v>
      </c>
      <c r="D27" s="192" t="str">
        <f t="shared" si="8"/>
        <v>1.4.a</v>
      </c>
      <c r="E27" s="402"/>
      <c r="F27" s="402"/>
      <c r="G27" s="192" t="str">
        <f>CONCATENATE($D$23,"_",H27)</f>
        <v>1.4.a_AI 5</v>
      </c>
      <c r="H27" s="84" t="s">
        <v>507</v>
      </c>
      <c r="I27" s="87" t="s">
        <v>529</v>
      </c>
      <c r="J27" s="87" t="s">
        <v>530</v>
      </c>
      <c r="M27" s="211">
        <f t="shared" si="3"/>
        <v>0</v>
      </c>
      <c r="N27" s="80"/>
      <c r="O27" s="80"/>
      <c r="P27" s="201"/>
    </row>
    <row r="28" spans="1:16" ht="29" x14ac:dyDescent="0.35">
      <c r="A28" s="437" t="s">
        <v>537</v>
      </c>
      <c r="B28" s="452" t="s">
        <v>538</v>
      </c>
      <c r="C28" s="192" t="str">
        <f>OZ!A9</f>
        <v>YES</v>
      </c>
      <c r="D28" s="358" t="str">
        <f>OZ!B9</f>
        <v>Standard 2 Prep Work</v>
      </c>
      <c r="E28" s="415" t="str">
        <f>OZ!C9</f>
        <v>Organizational Steps to Aid Success</v>
      </c>
      <c r="F28" s="415"/>
      <c r="G28" s="358" t="str">
        <f>CONCATENATE($D$28,"_",H28)</f>
        <v>Standard 2 Prep Work_AI 1</v>
      </c>
      <c r="H28" s="359" t="s">
        <v>497</v>
      </c>
      <c r="I28" s="87" t="s">
        <v>539</v>
      </c>
      <c r="J28" s="87" t="s">
        <v>499</v>
      </c>
      <c r="M28" s="211">
        <f t="shared" si="3"/>
        <v>0</v>
      </c>
      <c r="N28" s="204"/>
      <c r="O28" s="80"/>
      <c r="P28" s="201"/>
    </row>
    <row r="29" spans="1:16" ht="29" x14ac:dyDescent="0.35">
      <c r="A29" s="437"/>
      <c r="B29" s="453"/>
      <c r="C29" s="192" t="str">
        <f>$C$28</f>
        <v>YES</v>
      </c>
      <c r="D29" s="358" t="str">
        <f>$D$28</f>
        <v>Standard 2 Prep Work</v>
      </c>
      <c r="E29" s="415"/>
      <c r="F29" s="415"/>
      <c r="G29" s="358" t="str">
        <f t="shared" ref="G29:G33" si="9">CONCATENATE($D$28,"_",H29)</f>
        <v>Standard 2 Prep Work_AI 2</v>
      </c>
      <c r="H29" s="359" t="s">
        <v>500</v>
      </c>
      <c r="I29" s="87" t="s">
        <v>540</v>
      </c>
      <c r="J29" s="87"/>
      <c r="M29" s="211">
        <f t="shared" si="3"/>
        <v>0</v>
      </c>
      <c r="N29" s="204"/>
      <c r="O29" s="80"/>
      <c r="P29" s="201"/>
    </row>
    <row r="30" spans="1:16" ht="43.5" x14ac:dyDescent="0.35">
      <c r="A30" s="437"/>
      <c r="B30" s="453"/>
      <c r="C30" s="192" t="str">
        <f t="shared" ref="C30:C35" si="10">$C$28</f>
        <v>YES</v>
      </c>
      <c r="D30" s="358" t="str">
        <f t="shared" ref="D30:D35" si="11">$D$28</f>
        <v>Standard 2 Prep Work</v>
      </c>
      <c r="E30" s="415"/>
      <c r="F30" s="415"/>
      <c r="G30" s="358" t="str">
        <f t="shared" si="9"/>
        <v>Standard 2 Prep Work_AI 3</v>
      </c>
      <c r="H30" s="359" t="s">
        <v>502</v>
      </c>
      <c r="I30" s="87" t="s">
        <v>541</v>
      </c>
      <c r="J30" s="87"/>
      <c r="M30" s="211">
        <f t="shared" si="3"/>
        <v>0</v>
      </c>
      <c r="N30" s="204"/>
      <c r="O30" s="80"/>
      <c r="P30" s="201"/>
    </row>
    <row r="31" spans="1:16" ht="43.5" x14ac:dyDescent="0.35">
      <c r="A31" s="437"/>
      <c r="B31" s="453"/>
      <c r="C31" s="192" t="str">
        <f t="shared" si="10"/>
        <v>YES</v>
      </c>
      <c r="D31" s="358" t="str">
        <f t="shared" si="11"/>
        <v>Standard 2 Prep Work</v>
      </c>
      <c r="E31" s="415"/>
      <c r="F31" s="415"/>
      <c r="G31" s="358" t="str">
        <f t="shared" si="9"/>
        <v>Standard 2 Prep Work_AI 4</v>
      </c>
      <c r="H31" s="359" t="s">
        <v>504</v>
      </c>
      <c r="I31" s="87" t="s">
        <v>542</v>
      </c>
      <c r="J31" s="87"/>
      <c r="M31" s="211">
        <f t="shared" si="3"/>
        <v>0</v>
      </c>
      <c r="N31" s="204"/>
      <c r="O31" s="80"/>
      <c r="P31" s="201"/>
    </row>
    <row r="32" spans="1:16" ht="58" x14ac:dyDescent="0.35">
      <c r="A32" s="437"/>
      <c r="B32" s="453"/>
      <c r="C32" s="192" t="str">
        <f t="shared" si="10"/>
        <v>YES</v>
      </c>
      <c r="D32" s="358" t="str">
        <f t="shared" si="11"/>
        <v>Standard 2 Prep Work</v>
      </c>
      <c r="E32" s="415"/>
      <c r="F32" s="415"/>
      <c r="G32" s="358" t="str">
        <f t="shared" si="9"/>
        <v>Standard 2 Prep Work_AI 5</v>
      </c>
      <c r="H32" s="359" t="s">
        <v>507</v>
      </c>
      <c r="I32" s="209" t="s">
        <v>543</v>
      </c>
      <c r="J32" s="87"/>
      <c r="M32" s="211">
        <f t="shared" si="3"/>
        <v>0</v>
      </c>
      <c r="N32" s="204"/>
      <c r="O32" s="80"/>
      <c r="P32" s="201"/>
    </row>
    <row r="33" spans="1:16" ht="101.5" x14ac:dyDescent="0.35">
      <c r="A33" s="437"/>
      <c r="B33" s="453"/>
      <c r="C33" s="192" t="str">
        <f t="shared" si="10"/>
        <v>YES</v>
      </c>
      <c r="D33" s="358" t="str">
        <f t="shared" si="11"/>
        <v>Standard 2 Prep Work</v>
      </c>
      <c r="E33" s="415"/>
      <c r="F33" s="415"/>
      <c r="G33" s="358" t="str">
        <f t="shared" si="9"/>
        <v>Standard 2 Prep Work_AI 6</v>
      </c>
      <c r="H33" s="359" t="s">
        <v>509</v>
      </c>
      <c r="I33" s="87" t="s">
        <v>544</v>
      </c>
      <c r="J33" s="87" t="s">
        <v>545</v>
      </c>
      <c r="M33" s="211">
        <f t="shared" si="3"/>
        <v>0</v>
      </c>
      <c r="N33" s="204"/>
      <c r="O33" s="80"/>
      <c r="P33" s="201"/>
    </row>
    <row r="34" spans="1:16" ht="29" x14ac:dyDescent="0.35">
      <c r="A34" s="437"/>
      <c r="B34" s="453"/>
      <c r="C34" s="192" t="str">
        <f t="shared" si="10"/>
        <v>YES</v>
      </c>
      <c r="D34" s="358" t="str">
        <f t="shared" si="11"/>
        <v>Standard 2 Prep Work</v>
      </c>
      <c r="E34" s="415"/>
      <c r="F34" s="415"/>
      <c r="G34" s="358" t="str">
        <f>CONCATENATE($D$28,"_",H34)</f>
        <v>Standard 2 Prep Work_AI 7</v>
      </c>
      <c r="H34" s="359" t="s">
        <v>511</v>
      </c>
      <c r="I34" s="87" t="s">
        <v>546</v>
      </c>
      <c r="J34" s="87"/>
      <c r="M34" s="211">
        <f t="shared" si="3"/>
        <v>0</v>
      </c>
      <c r="N34" s="204"/>
      <c r="O34" s="80"/>
      <c r="P34" s="201"/>
    </row>
    <row r="35" spans="1:16" ht="43.5" x14ac:dyDescent="0.35">
      <c r="A35" s="437"/>
      <c r="B35" s="453"/>
      <c r="C35" s="192" t="str">
        <f t="shared" si="10"/>
        <v>YES</v>
      </c>
      <c r="D35" s="358" t="str">
        <f t="shared" si="11"/>
        <v>Standard 2 Prep Work</v>
      </c>
      <c r="E35" s="415"/>
      <c r="F35" s="415"/>
      <c r="G35" s="358" t="str">
        <f>CONCATENATE($D$28,"_",H35)</f>
        <v>Standard 2 Prep Work_AI 8</v>
      </c>
      <c r="H35" s="359" t="s">
        <v>513</v>
      </c>
      <c r="I35" s="87" t="s">
        <v>547</v>
      </c>
      <c r="J35" s="87"/>
      <c r="M35" s="211">
        <f t="shared" si="3"/>
        <v>0</v>
      </c>
      <c r="N35" s="204"/>
      <c r="O35" s="80"/>
      <c r="P35" s="201"/>
    </row>
    <row r="36" spans="1:16" ht="43.5" x14ac:dyDescent="0.35">
      <c r="A36" s="437"/>
      <c r="B36" s="458" t="s">
        <v>196</v>
      </c>
      <c r="C36" s="192">
        <f>OZ!A10</f>
        <v>0</v>
      </c>
      <c r="D36" s="358" t="str">
        <f>OZ!B10</f>
        <v>2.1.a</v>
      </c>
      <c r="E36" s="415" t="str">
        <f>OZ!C10</f>
        <v>a. The jurisdiction maintains a written training record for each employee that includes the date of hire or assignment to the agency’s retail food protection program.</v>
      </c>
      <c r="F36" s="415">
        <f>OZ!D10</f>
        <v>0</v>
      </c>
      <c r="G36" s="358" t="str">
        <f>CONCATENATE($D$36,"_",H36)</f>
        <v>2.1.a_AI 1</v>
      </c>
      <c r="H36" s="359" t="s">
        <v>497</v>
      </c>
      <c r="I36" s="87" t="s">
        <v>548</v>
      </c>
      <c r="J36" s="87"/>
      <c r="M36" s="211">
        <f t="shared" si="3"/>
        <v>0</v>
      </c>
      <c r="N36" s="204"/>
      <c r="O36" s="80"/>
      <c r="P36" s="201"/>
    </row>
    <row r="37" spans="1:16" ht="29" x14ac:dyDescent="0.35">
      <c r="A37" s="437"/>
      <c r="B37" s="458"/>
      <c r="C37" s="192">
        <f>$C$36</f>
        <v>0</v>
      </c>
      <c r="D37" s="358" t="str">
        <f>$D$36</f>
        <v>2.1.a</v>
      </c>
      <c r="E37" s="415"/>
      <c r="F37" s="415"/>
      <c r="G37" s="358" t="str">
        <f t="shared" ref="G37:G42" si="12">CONCATENATE($D$36,"_",H37)</f>
        <v>2.1.a_AI 2</v>
      </c>
      <c r="H37" s="359" t="s">
        <v>500</v>
      </c>
      <c r="I37" s="87" t="s">
        <v>549</v>
      </c>
      <c r="J37" s="87"/>
      <c r="M37" s="211">
        <f t="shared" si="3"/>
        <v>0</v>
      </c>
      <c r="N37" s="204"/>
      <c r="O37" s="80"/>
      <c r="P37" s="201"/>
    </row>
    <row r="38" spans="1:16" ht="43.5" x14ac:dyDescent="0.35">
      <c r="A38" s="437"/>
      <c r="B38" s="458"/>
      <c r="C38" s="192">
        <f t="shared" ref="C38:C42" si="13">$C$36</f>
        <v>0</v>
      </c>
      <c r="D38" s="358" t="str">
        <f t="shared" ref="D38:D42" si="14">$D$36</f>
        <v>2.1.a</v>
      </c>
      <c r="E38" s="415"/>
      <c r="F38" s="415"/>
      <c r="G38" s="358" t="str">
        <f t="shared" si="12"/>
        <v>2.1.a_AI 3</v>
      </c>
      <c r="H38" s="359" t="s">
        <v>502</v>
      </c>
      <c r="I38" s="87" t="s">
        <v>550</v>
      </c>
      <c r="J38" s="87"/>
      <c r="M38" s="211">
        <f t="shared" si="3"/>
        <v>0</v>
      </c>
      <c r="N38" s="204"/>
      <c r="O38" s="80"/>
      <c r="P38" s="201"/>
    </row>
    <row r="39" spans="1:16" ht="29" x14ac:dyDescent="0.35">
      <c r="A39" s="437"/>
      <c r="B39" s="458"/>
      <c r="C39" s="192">
        <f t="shared" si="13"/>
        <v>0</v>
      </c>
      <c r="D39" s="358" t="str">
        <f t="shared" si="14"/>
        <v>2.1.a</v>
      </c>
      <c r="E39" s="415"/>
      <c r="F39" s="415"/>
      <c r="G39" s="358" t="str">
        <f t="shared" si="12"/>
        <v>2.1.a_AI 4</v>
      </c>
      <c r="H39" s="359" t="s">
        <v>504</v>
      </c>
      <c r="I39" s="87" t="s">
        <v>551</v>
      </c>
      <c r="J39" s="87" t="s">
        <v>552</v>
      </c>
      <c r="M39" s="211">
        <f t="shared" si="3"/>
        <v>0</v>
      </c>
      <c r="N39" s="204"/>
      <c r="O39" s="80"/>
      <c r="P39" s="201"/>
    </row>
    <row r="40" spans="1:16" ht="58" x14ac:dyDescent="0.35">
      <c r="A40" s="437"/>
      <c r="B40" s="458"/>
      <c r="C40" s="192">
        <f t="shared" si="13"/>
        <v>0</v>
      </c>
      <c r="D40" s="358" t="str">
        <f t="shared" si="14"/>
        <v>2.1.a</v>
      </c>
      <c r="E40" s="415"/>
      <c r="F40" s="415"/>
      <c r="G40" s="358" t="str">
        <f t="shared" si="12"/>
        <v>2.1.a_AI 5</v>
      </c>
      <c r="H40" s="359" t="s">
        <v>507</v>
      </c>
      <c r="I40" s="87" t="s">
        <v>553</v>
      </c>
      <c r="J40" s="87" t="s">
        <v>554</v>
      </c>
      <c r="M40" s="211">
        <f t="shared" si="3"/>
        <v>0</v>
      </c>
      <c r="N40" s="204"/>
      <c r="O40" s="80"/>
      <c r="P40" s="201"/>
    </row>
    <row r="41" spans="1:16" ht="145" x14ac:dyDescent="0.35">
      <c r="A41" s="437"/>
      <c r="B41" s="458"/>
      <c r="C41" s="192">
        <f t="shared" si="13"/>
        <v>0</v>
      </c>
      <c r="D41" s="358" t="str">
        <f t="shared" si="14"/>
        <v>2.1.a</v>
      </c>
      <c r="E41" s="415"/>
      <c r="F41" s="415"/>
      <c r="G41" s="358" t="str">
        <f t="shared" si="12"/>
        <v>2.1.a_AI 6</v>
      </c>
      <c r="H41" s="359" t="s">
        <v>509</v>
      </c>
      <c r="I41" s="87" t="s">
        <v>555</v>
      </c>
      <c r="J41" s="87" t="s">
        <v>556</v>
      </c>
      <c r="M41" s="211">
        <f t="shared" si="3"/>
        <v>0</v>
      </c>
      <c r="N41" s="204"/>
      <c r="O41" s="80"/>
      <c r="P41" s="201"/>
    </row>
    <row r="42" spans="1:16" ht="58" x14ac:dyDescent="0.35">
      <c r="A42" s="437"/>
      <c r="B42" s="458"/>
      <c r="C42" s="192">
        <f t="shared" si="13"/>
        <v>0</v>
      </c>
      <c r="D42" s="358" t="str">
        <f t="shared" si="14"/>
        <v>2.1.a</v>
      </c>
      <c r="E42" s="415"/>
      <c r="F42" s="415"/>
      <c r="G42" s="358" t="str">
        <f t="shared" si="12"/>
        <v>2.1.a_AI 7</v>
      </c>
      <c r="H42" s="359" t="s">
        <v>511</v>
      </c>
      <c r="I42" s="87" t="s">
        <v>557</v>
      </c>
      <c r="J42" s="87" t="s">
        <v>558</v>
      </c>
      <c r="M42" s="211">
        <f t="shared" si="3"/>
        <v>0</v>
      </c>
      <c r="N42" s="204"/>
      <c r="O42" s="80"/>
      <c r="P42" s="201"/>
    </row>
    <row r="43" spans="1:16" ht="72.5" x14ac:dyDescent="0.35">
      <c r="A43" s="437"/>
      <c r="B43" s="458"/>
      <c r="C43" s="192">
        <f>OZ!A11</f>
        <v>0</v>
      </c>
      <c r="D43" s="358" t="str">
        <f>OZ!B11</f>
        <v>2.1.b</v>
      </c>
      <c r="E43" s="415" t="str">
        <f>OZ!C11</f>
        <v>b. The jurisdiction written training record provides documentation that each employee has completed the Standard 2 pre-requisite (“Pre”) training curriculum PRIOR to conducting independent retail food or foodservice inspections.</v>
      </c>
      <c r="F43" s="415">
        <f>OZ!D11</f>
        <v>0</v>
      </c>
      <c r="G43" s="358" t="str">
        <f>CONCATENATE($D$43,"_",H43)</f>
        <v>2.1.b_AI 1</v>
      </c>
      <c r="H43" s="359" t="s">
        <v>497</v>
      </c>
      <c r="I43" s="87" t="s">
        <v>559</v>
      </c>
      <c r="J43" s="87" t="s">
        <v>560</v>
      </c>
      <c r="M43" s="211">
        <f t="shared" si="3"/>
        <v>0</v>
      </c>
      <c r="N43" s="204"/>
      <c r="O43" s="80"/>
      <c r="P43" s="201"/>
    </row>
    <row r="44" spans="1:16" ht="29" x14ac:dyDescent="0.35">
      <c r="A44" s="437"/>
      <c r="B44" s="458"/>
      <c r="C44" s="192">
        <f>$C$43</f>
        <v>0</v>
      </c>
      <c r="D44" s="358" t="str">
        <f>$D$43</f>
        <v>2.1.b</v>
      </c>
      <c r="E44" s="415"/>
      <c r="F44" s="415"/>
      <c r="G44" s="358" t="str">
        <f t="shared" ref="G44:G46" si="15">CONCATENATE($D$43,"_",H44)</f>
        <v>2.1.b_AI 2</v>
      </c>
      <c r="H44" s="359" t="s">
        <v>500</v>
      </c>
      <c r="I44" s="87" t="s">
        <v>561</v>
      </c>
      <c r="J44" s="87"/>
      <c r="M44" s="211">
        <f t="shared" si="3"/>
        <v>0</v>
      </c>
      <c r="N44" s="204"/>
      <c r="O44" s="80"/>
      <c r="P44" s="201"/>
    </row>
    <row r="45" spans="1:16" ht="29" x14ac:dyDescent="0.35">
      <c r="A45" s="437"/>
      <c r="B45" s="458"/>
      <c r="C45" s="192">
        <f t="shared" ref="C45:C46" si="16">$C$43</f>
        <v>0</v>
      </c>
      <c r="D45" s="358" t="str">
        <f t="shared" ref="D45:D46" si="17">$D$43</f>
        <v>2.1.b</v>
      </c>
      <c r="E45" s="415"/>
      <c r="F45" s="415"/>
      <c r="G45" s="358" t="str">
        <f t="shared" si="15"/>
        <v>2.1.b_AI 3</v>
      </c>
      <c r="H45" s="359" t="s">
        <v>502</v>
      </c>
      <c r="I45" s="87" t="s">
        <v>562</v>
      </c>
      <c r="J45" s="87"/>
      <c r="M45" s="211">
        <f t="shared" si="3"/>
        <v>0</v>
      </c>
      <c r="N45" s="204"/>
      <c r="O45" s="80"/>
      <c r="P45" s="201"/>
    </row>
    <row r="46" spans="1:16" ht="29" x14ac:dyDescent="0.35">
      <c r="A46" s="437"/>
      <c r="B46" s="458"/>
      <c r="C46" s="192">
        <f t="shared" si="16"/>
        <v>0</v>
      </c>
      <c r="D46" s="358" t="str">
        <f t="shared" si="17"/>
        <v>2.1.b</v>
      </c>
      <c r="E46" s="415"/>
      <c r="F46" s="415"/>
      <c r="G46" s="358" t="str">
        <f t="shared" si="15"/>
        <v>2.1.b_AI 4</v>
      </c>
      <c r="H46" s="359" t="s">
        <v>504</v>
      </c>
      <c r="I46" s="87" t="s">
        <v>563</v>
      </c>
      <c r="J46" s="87" t="s">
        <v>564</v>
      </c>
      <c r="M46" s="211">
        <f t="shared" si="3"/>
        <v>0</v>
      </c>
      <c r="N46" s="204"/>
      <c r="O46" s="80"/>
      <c r="P46" s="201"/>
    </row>
    <row r="47" spans="1:16" ht="101.5" x14ac:dyDescent="0.35">
      <c r="A47" s="437"/>
      <c r="B47" s="446" t="s">
        <v>199</v>
      </c>
      <c r="C47" s="192">
        <f>OZ!A12</f>
        <v>0</v>
      </c>
      <c r="D47" s="358" t="str">
        <f>OZ!B12</f>
        <v>2.2.a</v>
      </c>
      <c r="E47" s="415" t="str">
        <f>OZ!C12</f>
        <v>a. The jurisdiction maintains a written training record that provides confirmation that each employee completed a minimum of 25 joint field training inspections of retail food and/or foodservice establishments (if less than 25 joint field training inspections are performed, written documentation on file that FSIO has successfully demonstrated all required inspection competencies) PRIOR to conducting independent retail food or foodservice inspections</v>
      </c>
      <c r="F47" s="415">
        <f>OZ!D12</f>
        <v>0</v>
      </c>
      <c r="G47" s="358" t="str">
        <f>CONCATENATE($D$47,"_",H47)</f>
        <v>2.2.a_AI 1</v>
      </c>
      <c r="H47" s="359" t="s">
        <v>497</v>
      </c>
      <c r="I47" s="87" t="s">
        <v>565</v>
      </c>
      <c r="J47" s="87"/>
      <c r="M47" s="211">
        <f t="shared" si="3"/>
        <v>0</v>
      </c>
      <c r="N47" s="204"/>
      <c r="O47" s="80"/>
      <c r="P47" s="201"/>
    </row>
    <row r="48" spans="1:16" ht="29" x14ac:dyDescent="0.35">
      <c r="A48" s="437"/>
      <c r="B48" s="446"/>
      <c r="C48" s="192">
        <f>$C$47</f>
        <v>0</v>
      </c>
      <c r="D48" s="358" t="str">
        <f>$D$47</f>
        <v>2.2.a</v>
      </c>
      <c r="E48" s="415"/>
      <c r="F48" s="415"/>
      <c r="G48" s="358" t="str">
        <f t="shared" ref="G48:G50" si="18">CONCATENATE($D$47,"_",H48)</f>
        <v>2.2.a_AI 2</v>
      </c>
      <c r="H48" s="359" t="s">
        <v>500</v>
      </c>
      <c r="I48" s="87" t="s">
        <v>566</v>
      </c>
      <c r="J48" s="87"/>
      <c r="M48" s="211">
        <f t="shared" si="3"/>
        <v>0</v>
      </c>
      <c r="N48" s="204"/>
      <c r="O48" s="80"/>
      <c r="P48" s="201"/>
    </row>
    <row r="49" spans="1:16" ht="29" x14ac:dyDescent="0.35">
      <c r="A49" s="437"/>
      <c r="B49" s="446"/>
      <c r="C49" s="192">
        <f t="shared" ref="C49:C50" si="19">$C$47</f>
        <v>0</v>
      </c>
      <c r="D49" s="358" t="str">
        <f t="shared" ref="D49:D50" si="20">$D$47</f>
        <v>2.2.a</v>
      </c>
      <c r="E49" s="415"/>
      <c r="F49" s="415"/>
      <c r="G49" s="358" t="str">
        <f t="shared" si="18"/>
        <v>2.2.a_AI 3</v>
      </c>
      <c r="H49" s="359" t="s">
        <v>502</v>
      </c>
      <c r="I49" s="87" t="s">
        <v>567</v>
      </c>
      <c r="J49" s="87"/>
      <c r="M49" s="211">
        <f t="shared" si="3"/>
        <v>0</v>
      </c>
      <c r="N49" s="204"/>
      <c r="O49" s="80"/>
      <c r="P49" s="201"/>
    </row>
    <row r="50" spans="1:16" ht="43.5" x14ac:dyDescent="0.35">
      <c r="A50" s="437"/>
      <c r="B50" s="446"/>
      <c r="C50" s="192">
        <f t="shared" si="19"/>
        <v>0</v>
      </c>
      <c r="D50" s="358" t="str">
        <f t="shared" si="20"/>
        <v>2.2.a</v>
      </c>
      <c r="E50" s="415"/>
      <c r="F50" s="415"/>
      <c r="G50" s="358" t="str">
        <f t="shared" si="18"/>
        <v>2.2.a_AI 4</v>
      </c>
      <c r="H50" s="359" t="s">
        <v>504</v>
      </c>
      <c r="I50" s="87" t="s">
        <v>568</v>
      </c>
      <c r="J50" s="87" t="s">
        <v>569</v>
      </c>
      <c r="M50" s="211">
        <f t="shared" si="3"/>
        <v>0</v>
      </c>
      <c r="N50" s="204"/>
      <c r="O50" s="80"/>
      <c r="P50" s="201"/>
    </row>
    <row r="51" spans="1:16" ht="43.5" x14ac:dyDescent="0.35">
      <c r="A51" s="437"/>
      <c r="B51" s="446"/>
      <c r="C51" s="192">
        <f>OZ!A13</f>
        <v>0</v>
      </c>
      <c r="D51" s="192" t="str">
        <f>OZ!B13</f>
        <v>2.2.b</v>
      </c>
      <c r="E51" s="402" t="str">
        <f>OZ!C13</f>
        <v>b. The jurisdiction maintains a written training record that provides confirmation that each employee successfully completed a field training process similar to that contained in the CFP Field Training Manual provided in Appendix B-2, Standard 2, PRIOR to conducting independent inspections of retail food and/or foodservice establishments.</v>
      </c>
      <c r="F51" s="402">
        <f>OZ!D13</f>
        <v>0</v>
      </c>
      <c r="G51" s="192" t="str">
        <f>CONCATENATE($D$51,"_",H51)</f>
        <v>2.2.b_AI 1</v>
      </c>
      <c r="H51" s="84" t="s">
        <v>497</v>
      </c>
      <c r="I51" s="87" t="s">
        <v>570</v>
      </c>
      <c r="J51" s="87"/>
      <c r="M51" s="211">
        <f t="shared" si="3"/>
        <v>0</v>
      </c>
      <c r="N51" s="204"/>
      <c r="O51" s="80"/>
      <c r="P51" s="201"/>
    </row>
    <row r="52" spans="1:16" ht="29" x14ac:dyDescent="0.35">
      <c r="A52" s="437"/>
      <c r="B52" s="446"/>
      <c r="C52" s="192">
        <f>C51</f>
        <v>0</v>
      </c>
      <c r="D52" s="192" t="str">
        <f>D51</f>
        <v>2.2.b</v>
      </c>
      <c r="E52" s="402"/>
      <c r="F52" s="402"/>
      <c r="G52" s="192" t="str">
        <f t="shared" ref="G52" si="21">CONCATENATE($D$51,"_",H52)</f>
        <v>2.2.b_AI 2</v>
      </c>
      <c r="H52" s="84" t="s">
        <v>500</v>
      </c>
      <c r="I52" s="87" t="s">
        <v>571</v>
      </c>
      <c r="J52" s="87"/>
      <c r="M52" s="211">
        <f t="shared" si="3"/>
        <v>0</v>
      </c>
      <c r="N52" s="204"/>
      <c r="O52" s="80"/>
      <c r="P52" s="201"/>
    </row>
    <row r="53" spans="1:16" ht="72.5" x14ac:dyDescent="0.35">
      <c r="A53" s="437"/>
      <c r="B53" s="447" t="s">
        <v>572</v>
      </c>
      <c r="C53" s="192">
        <f>OZ!A14</f>
        <v>0</v>
      </c>
      <c r="D53" s="192" t="str">
        <f>OZ!B14</f>
        <v>2.3.a</v>
      </c>
      <c r="E53" s="402" t="str">
        <f>OZ!C14</f>
        <v>a. The jurisdiction maintains a written training record that provides confirmation that each employee completed a minimum of 25 independent retail food and/or foodservice inspections PRIOR to field standardization.</v>
      </c>
      <c r="F53" s="402">
        <f>OZ!D14</f>
        <v>0</v>
      </c>
      <c r="G53" s="192" t="str">
        <f>CONCATENATE($D$53,"_",H53)</f>
        <v>2.3.a_AI 1</v>
      </c>
      <c r="H53" s="84" t="s">
        <v>497</v>
      </c>
      <c r="I53" s="87" t="s">
        <v>573</v>
      </c>
      <c r="J53" s="87"/>
      <c r="M53" s="211">
        <f t="shared" si="3"/>
        <v>0</v>
      </c>
      <c r="N53" s="204"/>
      <c r="O53" s="80"/>
      <c r="P53" s="201"/>
    </row>
    <row r="54" spans="1:16" ht="29" x14ac:dyDescent="0.35">
      <c r="A54" s="437"/>
      <c r="B54" s="447"/>
      <c r="C54" s="192">
        <f>$C$53</f>
        <v>0</v>
      </c>
      <c r="D54" s="192" t="str">
        <f>$D$53</f>
        <v>2.3.a</v>
      </c>
      <c r="E54" s="402"/>
      <c r="F54" s="402"/>
      <c r="G54" s="192" t="str">
        <f t="shared" ref="G54:G56" si="22">CONCATENATE($D$53,"_",H54)</f>
        <v>2.3.a_AI 2</v>
      </c>
      <c r="H54" s="84" t="s">
        <v>500</v>
      </c>
      <c r="I54" s="87" t="s">
        <v>574</v>
      </c>
      <c r="J54" s="87"/>
      <c r="M54" s="211">
        <f t="shared" si="3"/>
        <v>0</v>
      </c>
      <c r="N54" s="204"/>
      <c r="O54" s="80"/>
      <c r="P54" s="201"/>
    </row>
    <row r="55" spans="1:16" ht="43.5" x14ac:dyDescent="0.35">
      <c r="A55" s="437"/>
      <c r="B55" s="447"/>
      <c r="C55" s="192">
        <f t="shared" ref="C55:C56" si="23">$C$53</f>
        <v>0</v>
      </c>
      <c r="D55" s="192" t="str">
        <f t="shared" ref="D55:D56" si="24">$D$53</f>
        <v>2.3.a</v>
      </c>
      <c r="E55" s="402"/>
      <c r="F55" s="402"/>
      <c r="G55" s="192" t="str">
        <f t="shared" si="22"/>
        <v>2.3.a_AI 3</v>
      </c>
      <c r="H55" s="84" t="s">
        <v>502</v>
      </c>
      <c r="I55" s="87" t="s">
        <v>575</v>
      </c>
      <c r="J55" s="87" t="s">
        <v>576</v>
      </c>
      <c r="M55" s="211">
        <f t="shared" si="3"/>
        <v>0</v>
      </c>
      <c r="N55" s="204"/>
      <c r="O55" s="80"/>
      <c r="P55" s="201"/>
    </row>
    <row r="56" spans="1:16" ht="43.5" x14ac:dyDescent="0.35">
      <c r="A56" s="437"/>
      <c r="B56" s="447"/>
      <c r="C56" s="192">
        <f t="shared" si="23"/>
        <v>0</v>
      </c>
      <c r="D56" s="192" t="str">
        <f t="shared" si="24"/>
        <v>2.3.a</v>
      </c>
      <c r="E56" s="402"/>
      <c r="F56" s="402"/>
      <c r="G56" s="192" t="str">
        <f t="shared" si="22"/>
        <v>2.3.a_AI 4</v>
      </c>
      <c r="H56" s="84" t="s">
        <v>504</v>
      </c>
      <c r="I56" s="87" t="s">
        <v>577</v>
      </c>
      <c r="J56" s="87" t="s">
        <v>578</v>
      </c>
      <c r="M56" s="211">
        <f t="shared" si="3"/>
        <v>0</v>
      </c>
      <c r="N56" s="204"/>
      <c r="O56" s="80"/>
      <c r="P56" s="201"/>
    </row>
    <row r="57" spans="1:16" ht="29" x14ac:dyDescent="0.35">
      <c r="A57" s="437"/>
      <c r="B57" s="447"/>
      <c r="C57" s="192">
        <f>OZ!A15</f>
        <v>0</v>
      </c>
      <c r="D57" s="192" t="str">
        <f>OZ!B15</f>
        <v>2.3.b</v>
      </c>
      <c r="E57" s="402" t="str">
        <f>OZ!C15</f>
        <v>b. The jurisdiction written training record provides documentation that each employee has completed ALL aspects of the Standard #2 training curriculum (“Pre”) and (“Post”) courses PRIOR to field standardization.</v>
      </c>
      <c r="F57" s="402">
        <f>OZ!D15</f>
        <v>0</v>
      </c>
      <c r="G57" s="192" t="str">
        <f>CONCATENATE($D$57,"_",H57)</f>
        <v>2.3.b_AI 1</v>
      </c>
      <c r="H57" s="84" t="s">
        <v>497</v>
      </c>
      <c r="I57" s="87" t="s">
        <v>579</v>
      </c>
      <c r="J57" s="87"/>
      <c r="M57" s="211">
        <f t="shared" si="3"/>
        <v>0</v>
      </c>
      <c r="N57" s="204"/>
      <c r="O57" s="80"/>
      <c r="P57" s="201"/>
    </row>
    <row r="58" spans="1:16" ht="29" x14ac:dyDescent="0.35">
      <c r="A58" s="437"/>
      <c r="B58" s="447"/>
      <c r="C58" s="192">
        <f>$C$57</f>
        <v>0</v>
      </c>
      <c r="D58" s="192" t="str">
        <f>$D$57</f>
        <v>2.3.b</v>
      </c>
      <c r="E58" s="402"/>
      <c r="F58" s="402"/>
      <c r="G58" s="192" t="str">
        <f t="shared" ref="G58:G59" si="25">CONCATENATE($D$57,"_",H58)</f>
        <v>2.3.b_AI 2</v>
      </c>
      <c r="H58" s="84" t="s">
        <v>500</v>
      </c>
      <c r="I58" s="87" t="s">
        <v>580</v>
      </c>
      <c r="J58" s="87" t="s">
        <v>581</v>
      </c>
      <c r="M58" s="211">
        <f t="shared" si="3"/>
        <v>0</v>
      </c>
      <c r="N58" s="204"/>
      <c r="O58" s="80"/>
      <c r="P58" s="201"/>
    </row>
    <row r="59" spans="1:16" ht="29" x14ac:dyDescent="0.35">
      <c r="A59" s="437"/>
      <c r="B59" s="447"/>
      <c r="C59" s="192">
        <f>$C$57</f>
        <v>0</v>
      </c>
      <c r="D59" s="192" t="str">
        <f>$D$57</f>
        <v>2.3.b</v>
      </c>
      <c r="E59" s="402"/>
      <c r="F59" s="402"/>
      <c r="G59" s="192" t="str">
        <f t="shared" si="25"/>
        <v>2.3.b_AI 3</v>
      </c>
      <c r="H59" s="84" t="s">
        <v>502</v>
      </c>
      <c r="I59" s="87" t="s">
        <v>563</v>
      </c>
      <c r="J59" s="87" t="s">
        <v>582</v>
      </c>
      <c r="M59" s="211">
        <f t="shared" si="3"/>
        <v>0</v>
      </c>
      <c r="N59" s="204"/>
      <c r="O59" s="80"/>
      <c r="P59" s="201"/>
    </row>
    <row r="60" spans="1:16" ht="58" x14ac:dyDescent="0.35">
      <c r="A60" s="437"/>
      <c r="B60" s="456" t="s">
        <v>207</v>
      </c>
      <c r="C60" s="192">
        <f>OZ!A16</f>
        <v>0</v>
      </c>
      <c r="D60" s="192" t="str">
        <f>OZ!B16</f>
        <v>2.4.a</v>
      </c>
      <c r="E60" s="402" t="str">
        <f>OZ!C16</f>
        <v>a. The jurisdiction maintains a written training record that provides documentation that each employee successfully completed a Standardization process similar to the FDA Procedures for Standardization within 24 months of hire or assignment to the retail food protection program.</v>
      </c>
      <c r="F60" s="402">
        <f>OZ!D16</f>
        <v>0</v>
      </c>
      <c r="G60" s="192" t="str">
        <f>CONCATENATE($D$60,"_",H60)</f>
        <v>2.4.a_AI 1</v>
      </c>
      <c r="H60" s="84" t="s">
        <v>497</v>
      </c>
      <c r="I60" s="87" t="s">
        <v>583</v>
      </c>
      <c r="J60" s="87"/>
      <c r="M60" s="211">
        <f t="shared" si="3"/>
        <v>0</v>
      </c>
      <c r="N60" s="204"/>
      <c r="O60" s="80"/>
      <c r="P60" s="201"/>
    </row>
    <row r="61" spans="1:16" ht="14.5" x14ac:dyDescent="0.35">
      <c r="A61" s="437"/>
      <c r="B61" s="456"/>
      <c r="C61" s="192">
        <f>$C$60</f>
        <v>0</v>
      </c>
      <c r="D61" s="192" t="str">
        <f>$D$60</f>
        <v>2.4.a</v>
      </c>
      <c r="E61" s="402"/>
      <c r="F61" s="402"/>
      <c r="G61" s="192" t="str">
        <f t="shared" ref="G61:G63" si="26">CONCATENATE($D$60,"_",H61)</f>
        <v>2.4.a_AI 2</v>
      </c>
      <c r="H61" s="84" t="s">
        <v>500</v>
      </c>
      <c r="I61" s="87" t="s">
        <v>584</v>
      </c>
      <c r="J61" s="87"/>
      <c r="M61" s="211">
        <f t="shared" si="3"/>
        <v>0</v>
      </c>
      <c r="N61" s="204"/>
      <c r="O61" s="80"/>
      <c r="P61" s="201"/>
    </row>
    <row r="62" spans="1:16" ht="29" x14ac:dyDescent="0.35">
      <c r="A62" s="437"/>
      <c r="B62" s="456"/>
      <c r="C62" s="192">
        <f>$C$60</f>
        <v>0</v>
      </c>
      <c r="D62" s="192" t="str">
        <f>$D$60</f>
        <v>2.4.a</v>
      </c>
      <c r="E62" s="402"/>
      <c r="F62" s="402"/>
      <c r="G62" s="192" t="str">
        <f t="shared" si="26"/>
        <v>2.4.a_AI 3</v>
      </c>
      <c r="H62" s="84" t="s">
        <v>502</v>
      </c>
      <c r="I62" s="87" t="s">
        <v>585</v>
      </c>
      <c r="J62" s="87" t="s">
        <v>576</v>
      </c>
      <c r="M62" s="211">
        <f t="shared" si="3"/>
        <v>0</v>
      </c>
      <c r="N62" s="204"/>
      <c r="O62" s="80"/>
      <c r="P62" s="201"/>
    </row>
    <row r="63" spans="1:16" ht="58" x14ac:dyDescent="0.35">
      <c r="A63" s="437"/>
      <c r="B63" s="456"/>
      <c r="C63" s="192">
        <f>$C$60</f>
        <v>0</v>
      </c>
      <c r="D63" s="192" t="str">
        <f>$D$60</f>
        <v>2.4.a</v>
      </c>
      <c r="E63" s="402"/>
      <c r="F63" s="402"/>
      <c r="G63" s="192" t="str">
        <f t="shared" si="26"/>
        <v>2.4.a_AI 4</v>
      </c>
      <c r="H63" s="84" t="s">
        <v>504</v>
      </c>
      <c r="I63" s="87" t="s">
        <v>586</v>
      </c>
      <c r="J63" s="87" t="s">
        <v>587</v>
      </c>
      <c r="M63" s="211">
        <f t="shared" si="3"/>
        <v>0</v>
      </c>
      <c r="N63" s="204"/>
      <c r="O63" s="80"/>
      <c r="P63" s="201"/>
    </row>
    <row r="64" spans="1:16" ht="43.5" x14ac:dyDescent="0.35">
      <c r="A64" s="437"/>
      <c r="B64" s="456"/>
      <c r="C64" s="192">
        <f>OZ!A17</f>
        <v>0</v>
      </c>
      <c r="D64" s="192" t="str">
        <f>OZ!B17</f>
        <v>2.4.b</v>
      </c>
      <c r="E64" s="402" t="str">
        <f>OZ!C17</f>
        <v>b. The jurisdiction maintains a written training record that provides documentation that a standardized employee who is responsible for standardizing others has maintained their standardization by performing a minimum of four joint inspections with a training standard every three years.
Those who are not responsible for standardizing others have maintained their standardization by performing a minimum of four joint inspections with a training standard every five years.</v>
      </c>
      <c r="F64" s="402"/>
      <c r="G64" s="192" t="str">
        <f>CONCATENATE($D$64,"_",H64)</f>
        <v>2.4.b_AI 1</v>
      </c>
      <c r="H64" s="84" t="s">
        <v>497</v>
      </c>
      <c r="I64" s="87" t="s">
        <v>588</v>
      </c>
      <c r="J64" s="87" t="s">
        <v>581</v>
      </c>
      <c r="M64" s="211">
        <f t="shared" si="3"/>
        <v>0</v>
      </c>
      <c r="N64" s="204"/>
      <c r="O64" s="80"/>
      <c r="P64" s="201"/>
    </row>
    <row r="65" spans="1:16" ht="43.5" x14ac:dyDescent="0.35">
      <c r="A65" s="437"/>
      <c r="B65" s="456"/>
      <c r="C65" s="192">
        <f>C64</f>
        <v>0</v>
      </c>
      <c r="D65" s="192" t="str">
        <f>D64</f>
        <v>2.4.b</v>
      </c>
      <c r="E65" s="402"/>
      <c r="F65" s="402"/>
      <c r="G65" s="192" t="str">
        <f>CONCATENATE($D$64,"_",H65)</f>
        <v>2.4.b_AI 2</v>
      </c>
      <c r="H65" s="84" t="s">
        <v>500</v>
      </c>
      <c r="I65" s="87" t="s">
        <v>589</v>
      </c>
      <c r="J65" s="87" t="s">
        <v>590</v>
      </c>
      <c r="M65" s="211">
        <f t="shared" si="3"/>
        <v>0</v>
      </c>
      <c r="N65" s="204"/>
      <c r="O65" s="80"/>
      <c r="P65" s="201"/>
    </row>
    <row r="66" spans="1:16" s="48" customFormat="1" ht="43.5" x14ac:dyDescent="0.35">
      <c r="A66" s="437"/>
      <c r="B66" s="457" t="s">
        <v>212</v>
      </c>
      <c r="C66" s="191">
        <f>OZ!A18</f>
        <v>0</v>
      </c>
      <c r="D66" s="191" t="str">
        <f>OZ!B18</f>
        <v>2.5.a</v>
      </c>
      <c r="E66" s="402" t="str">
        <f>OZ!C18</f>
        <v>a. The jurisdiction maintains a written training record that provides documentation that an employee responsible for standardizing others has 20 hours of continuing education every 36 months after the initial training (24 months) is completed. All other FSIOs must complete 30 contact hours every 60 months after the initial training (24 months) is completed.</v>
      </c>
      <c r="F66" s="402"/>
      <c r="G66" s="191" t="str">
        <f>CONCATENATE($D$66,"_",H66)</f>
        <v>2.5.a_AI 1</v>
      </c>
      <c r="H66" s="83" t="s">
        <v>497</v>
      </c>
      <c r="I66" s="87" t="s">
        <v>591</v>
      </c>
      <c r="J66" s="86" t="s">
        <v>592</v>
      </c>
      <c r="K66" s="207"/>
      <c r="L66" s="207"/>
      <c r="M66" s="211">
        <f t="shared" si="3"/>
        <v>0</v>
      </c>
      <c r="N66" s="88"/>
      <c r="O66" s="88"/>
      <c r="P66" s="81"/>
    </row>
    <row r="67" spans="1:16" s="48" customFormat="1" ht="58" x14ac:dyDescent="0.35">
      <c r="A67" s="437"/>
      <c r="B67" s="457"/>
      <c r="C67" s="191">
        <f>C66</f>
        <v>0</v>
      </c>
      <c r="D67" s="191" t="str">
        <f>D66</f>
        <v>2.5.a</v>
      </c>
      <c r="E67" s="402"/>
      <c r="F67" s="402"/>
      <c r="G67" s="191" t="str">
        <f>CONCATENATE($D$66,"_",H67)</f>
        <v>2.5.a_AI 2</v>
      </c>
      <c r="H67" s="83" t="s">
        <v>500</v>
      </c>
      <c r="I67" s="87" t="s">
        <v>593</v>
      </c>
      <c r="J67" s="87" t="s">
        <v>594</v>
      </c>
      <c r="K67" s="207"/>
      <c r="L67" s="207"/>
      <c r="M67" s="211">
        <f t="shared" ref="M67:M131" si="27">DATEDIF(K67,L67,"D")</f>
        <v>0</v>
      </c>
      <c r="N67" s="88"/>
      <c r="O67" s="88"/>
      <c r="P67" s="81"/>
    </row>
    <row r="68" spans="1:16" ht="29" x14ac:dyDescent="0.35">
      <c r="A68" s="412" t="s">
        <v>595</v>
      </c>
      <c r="B68" s="454" t="s">
        <v>596</v>
      </c>
      <c r="C68" s="192" t="str">
        <f>OZ!A19</f>
        <v>YES</v>
      </c>
      <c r="D68" s="192" t="str">
        <f>OZ!B19</f>
        <v>Standard 3 Prep Work</v>
      </c>
      <c r="E68" s="402" t="str">
        <f>OZ!C19</f>
        <v>Organizational Steps to Aid Success</v>
      </c>
      <c r="F68" s="402"/>
      <c r="G68" s="192" t="str">
        <f>CONCATENATE($D$68,"_",H68)</f>
        <v>Standard 3 Prep Work_AI 1</v>
      </c>
      <c r="H68" s="84" t="s">
        <v>497</v>
      </c>
      <c r="I68" s="87" t="s">
        <v>597</v>
      </c>
      <c r="J68" s="87" t="s">
        <v>598</v>
      </c>
      <c r="M68" s="211">
        <f t="shared" si="27"/>
        <v>0</v>
      </c>
      <c r="N68" s="204"/>
      <c r="O68" s="204"/>
      <c r="P68" s="201"/>
    </row>
    <row r="69" spans="1:16" ht="29" x14ac:dyDescent="0.35">
      <c r="A69" s="413"/>
      <c r="B69" s="455"/>
      <c r="C69" s="192" t="str">
        <f>$C$68</f>
        <v>YES</v>
      </c>
      <c r="D69" s="192" t="str">
        <f>$D$68</f>
        <v>Standard 3 Prep Work</v>
      </c>
      <c r="E69" s="402"/>
      <c r="F69" s="402"/>
      <c r="G69" s="192" t="str">
        <f t="shared" ref="G69:G73" si="28">CONCATENATE($D$68,"_",H69)</f>
        <v>Standard 3 Prep Work_AI 2</v>
      </c>
      <c r="H69" s="84" t="s">
        <v>500</v>
      </c>
      <c r="I69" s="87" t="s">
        <v>599</v>
      </c>
      <c r="J69" s="87"/>
      <c r="M69" s="211">
        <f t="shared" si="27"/>
        <v>0</v>
      </c>
      <c r="N69" s="204"/>
      <c r="O69" s="204"/>
      <c r="P69" s="201"/>
    </row>
    <row r="70" spans="1:16" ht="43.5" x14ac:dyDescent="0.35">
      <c r="A70" s="413"/>
      <c r="B70" s="455"/>
      <c r="C70" s="192" t="str">
        <f t="shared" ref="C70:C73" si="29">$C$68</f>
        <v>YES</v>
      </c>
      <c r="D70" s="192" t="str">
        <f t="shared" ref="D70:D73" si="30">$D$68</f>
        <v>Standard 3 Prep Work</v>
      </c>
      <c r="E70" s="402"/>
      <c r="F70" s="402"/>
      <c r="G70" s="192" t="str">
        <f t="shared" si="28"/>
        <v>Standard 3 Prep Work_AI 3</v>
      </c>
      <c r="H70" s="84" t="s">
        <v>502</v>
      </c>
      <c r="I70" s="87" t="s">
        <v>600</v>
      </c>
      <c r="J70" s="87" t="s">
        <v>601</v>
      </c>
      <c r="M70" s="211">
        <f t="shared" si="27"/>
        <v>0</v>
      </c>
      <c r="N70" s="204"/>
      <c r="O70" s="204"/>
      <c r="P70" s="201"/>
    </row>
    <row r="71" spans="1:16" ht="58" x14ac:dyDescent="0.35">
      <c r="A71" s="413"/>
      <c r="B71" s="455"/>
      <c r="C71" s="192" t="str">
        <f t="shared" si="29"/>
        <v>YES</v>
      </c>
      <c r="D71" s="192" t="str">
        <f t="shared" si="30"/>
        <v>Standard 3 Prep Work</v>
      </c>
      <c r="E71" s="402"/>
      <c r="F71" s="402"/>
      <c r="G71" s="192" t="str">
        <f t="shared" si="28"/>
        <v>Standard 3 Prep Work_AI 4</v>
      </c>
      <c r="H71" s="84" t="s">
        <v>504</v>
      </c>
      <c r="I71" s="87" t="s">
        <v>602</v>
      </c>
      <c r="J71" s="87" t="s">
        <v>603</v>
      </c>
      <c r="M71" s="211">
        <f t="shared" si="27"/>
        <v>0</v>
      </c>
      <c r="N71" s="204"/>
      <c r="O71" s="204"/>
      <c r="P71" s="201"/>
    </row>
    <row r="72" spans="1:16" ht="58" x14ac:dyDescent="0.35">
      <c r="A72" s="413"/>
      <c r="B72" s="455"/>
      <c r="C72" s="192" t="str">
        <f t="shared" si="29"/>
        <v>YES</v>
      </c>
      <c r="D72" s="192" t="str">
        <f t="shared" si="30"/>
        <v>Standard 3 Prep Work</v>
      </c>
      <c r="E72" s="402"/>
      <c r="F72" s="402"/>
      <c r="G72" s="192" t="str">
        <f t="shared" si="28"/>
        <v>Standard 3 Prep Work_AI 5</v>
      </c>
      <c r="H72" s="84" t="s">
        <v>507</v>
      </c>
      <c r="I72" s="87" t="s">
        <v>604</v>
      </c>
      <c r="J72" s="87" t="s">
        <v>605</v>
      </c>
      <c r="M72" s="211">
        <f t="shared" si="27"/>
        <v>0</v>
      </c>
      <c r="N72" s="204"/>
      <c r="O72" s="204"/>
      <c r="P72" s="201"/>
    </row>
    <row r="73" spans="1:16" ht="43.5" x14ac:dyDescent="0.35">
      <c r="A73" s="413"/>
      <c r="B73" s="455"/>
      <c r="C73" s="192" t="str">
        <f t="shared" si="29"/>
        <v>YES</v>
      </c>
      <c r="D73" s="192" t="str">
        <f t="shared" si="30"/>
        <v>Standard 3 Prep Work</v>
      </c>
      <c r="E73" s="402"/>
      <c r="F73" s="402"/>
      <c r="G73" s="192" t="str">
        <f t="shared" si="28"/>
        <v>Standard 3 Prep Work_AI 6</v>
      </c>
      <c r="H73" s="84" t="s">
        <v>509</v>
      </c>
      <c r="I73" s="87" t="s">
        <v>606</v>
      </c>
      <c r="J73" s="87"/>
      <c r="M73" s="211">
        <f t="shared" si="27"/>
        <v>0</v>
      </c>
      <c r="N73" s="204"/>
      <c r="O73" s="204"/>
      <c r="P73" s="201"/>
    </row>
    <row r="74" spans="1:16" s="48" customFormat="1" ht="43.5" x14ac:dyDescent="0.35">
      <c r="A74" s="413"/>
      <c r="B74" s="442" t="s">
        <v>226</v>
      </c>
      <c r="C74" s="191">
        <f>OZ!A20</f>
        <v>0</v>
      </c>
      <c r="D74" s="191" t="str">
        <f>OZ!B20</f>
        <v>3.1.a</v>
      </c>
      <c r="E74" s="192" t="str">
        <f>OZ!C20</f>
        <v>a. The jurisdiction’s inspection form identifies foodborne illness risk factors and Food Code interventions.</v>
      </c>
      <c r="F74" s="192">
        <f>OZ!D20</f>
        <v>0</v>
      </c>
      <c r="G74" s="83" t="str">
        <f t="shared" ref="G74:G153" si="31">CONCATENATE(D74,"_",H74)</f>
        <v>3.1.a_AI 1</v>
      </c>
      <c r="H74" s="83" t="s">
        <v>497</v>
      </c>
      <c r="I74" s="87" t="s">
        <v>607</v>
      </c>
      <c r="J74" s="87" t="s">
        <v>608</v>
      </c>
      <c r="K74" s="207"/>
      <c r="L74" s="207"/>
      <c r="M74" s="211">
        <f t="shared" si="27"/>
        <v>0</v>
      </c>
      <c r="N74" s="88"/>
      <c r="O74" s="88"/>
      <c r="P74" s="81"/>
    </row>
    <row r="75" spans="1:16" s="48" customFormat="1" ht="43.5" x14ac:dyDescent="0.35">
      <c r="A75" s="413"/>
      <c r="B75" s="443"/>
      <c r="C75" s="191">
        <f>OZ!A21</f>
        <v>0</v>
      </c>
      <c r="D75" s="191" t="str">
        <f>OZ!B21</f>
        <v>3.1.b</v>
      </c>
      <c r="E75" s="192" t="str">
        <f>OZ!C21</f>
        <v>b. The jurisdiction’s inspection form documents actual observations using the convention IN, OUT, NA, and NO.</v>
      </c>
      <c r="F75" s="192">
        <f>OZ!D21</f>
        <v>0</v>
      </c>
      <c r="G75" s="83" t="str">
        <f t="shared" si="31"/>
        <v>3.1.b_AI 1</v>
      </c>
      <c r="H75" s="83" t="s">
        <v>497</v>
      </c>
      <c r="I75" s="87" t="s">
        <v>609</v>
      </c>
      <c r="J75" s="87" t="s">
        <v>608</v>
      </c>
      <c r="K75" s="207"/>
      <c r="L75" s="207"/>
      <c r="M75" s="211">
        <f t="shared" si="27"/>
        <v>0</v>
      </c>
      <c r="N75" s="88"/>
      <c r="O75" s="88"/>
      <c r="P75" s="81"/>
    </row>
    <row r="76" spans="1:16" s="48" customFormat="1" ht="43.5" x14ac:dyDescent="0.35">
      <c r="A76" s="413"/>
      <c r="B76" s="444"/>
      <c r="C76" s="191">
        <f>OZ!A22</f>
        <v>0</v>
      </c>
      <c r="D76" s="191" t="str">
        <f>OZ!B22</f>
        <v>3.1.c</v>
      </c>
      <c r="E76" s="192" t="str">
        <f>OZ!C22</f>
        <v>c. The jurisdiction’s inspection form documents compliance and enforcement activities.</v>
      </c>
      <c r="F76" s="192">
        <f>OZ!D22</f>
        <v>0</v>
      </c>
      <c r="G76" s="83" t="str">
        <f t="shared" si="31"/>
        <v>3.1.c_AI 1</v>
      </c>
      <c r="H76" s="83" t="s">
        <v>497</v>
      </c>
      <c r="I76" s="87" t="s">
        <v>610</v>
      </c>
      <c r="J76" s="87" t="s">
        <v>608</v>
      </c>
      <c r="K76" s="207"/>
      <c r="L76" s="207"/>
      <c r="M76" s="211">
        <f t="shared" si="27"/>
        <v>0</v>
      </c>
      <c r="N76" s="88"/>
      <c r="O76" s="88"/>
      <c r="P76" s="81"/>
    </row>
    <row r="77" spans="1:16" s="48" customFormat="1" ht="58" x14ac:dyDescent="0.35">
      <c r="A77" s="413"/>
      <c r="B77" s="448" t="s">
        <v>230</v>
      </c>
      <c r="C77" s="191">
        <f>OZ!A23</f>
        <v>0</v>
      </c>
      <c r="D77" s="191" t="str">
        <f>OZ!B23</f>
        <v>3.2.a</v>
      </c>
      <c r="E77" s="403" t="str">
        <f>OZ!C23</f>
        <v>a. A risk assessment is used to group food establishments into at least 3 categories based on their potential and inherent food safety risks.</v>
      </c>
      <c r="F77" s="403">
        <f>OZ!D23</f>
        <v>0</v>
      </c>
      <c r="G77" s="83" t="str">
        <f t="shared" si="31"/>
        <v>3.2.a_AI 1</v>
      </c>
      <c r="H77" s="83" t="s">
        <v>497</v>
      </c>
      <c r="I77" s="87" t="s">
        <v>611</v>
      </c>
      <c r="J77" s="87" t="s">
        <v>612</v>
      </c>
      <c r="K77" s="207"/>
      <c r="L77" s="207"/>
      <c r="M77" s="211">
        <f t="shared" si="27"/>
        <v>0</v>
      </c>
      <c r="N77" s="88"/>
      <c r="O77" s="88"/>
      <c r="P77" s="81"/>
    </row>
    <row r="78" spans="1:16" s="48" customFormat="1" ht="87" x14ac:dyDescent="0.35">
      <c r="A78" s="413"/>
      <c r="B78" s="449"/>
      <c r="C78" s="191">
        <f>$C$77</f>
        <v>0</v>
      </c>
      <c r="D78" s="191" t="str">
        <f>$D$77</f>
        <v>3.2.a</v>
      </c>
      <c r="E78" s="404"/>
      <c r="F78" s="404"/>
      <c r="G78" s="83" t="str">
        <f t="shared" si="31"/>
        <v>3.2.a_AI 2</v>
      </c>
      <c r="H78" s="83" t="s">
        <v>500</v>
      </c>
      <c r="I78" s="87" t="s">
        <v>613</v>
      </c>
      <c r="J78" s="87" t="s">
        <v>614</v>
      </c>
      <c r="K78" s="207"/>
      <c r="L78" s="207"/>
      <c r="M78" s="211">
        <f t="shared" si="27"/>
        <v>0</v>
      </c>
      <c r="N78" s="88"/>
      <c r="O78" s="88"/>
      <c r="P78" s="81"/>
    </row>
    <row r="79" spans="1:16" s="48" customFormat="1" ht="14.5" x14ac:dyDescent="0.35">
      <c r="A79" s="413"/>
      <c r="B79" s="449"/>
      <c r="C79" s="191">
        <f>$C$77</f>
        <v>0</v>
      </c>
      <c r="D79" s="191" t="str">
        <f t="shared" ref="D79:D80" si="32">$D$77</f>
        <v>3.2.a</v>
      </c>
      <c r="E79" s="404"/>
      <c r="F79" s="404"/>
      <c r="G79" s="83" t="str">
        <f t="shared" si="31"/>
        <v>3.2.a_AI 3</v>
      </c>
      <c r="H79" s="83" t="s">
        <v>502</v>
      </c>
      <c r="I79" s="87" t="s">
        <v>615</v>
      </c>
      <c r="J79" s="87"/>
      <c r="K79" s="207"/>
      <c r="L79" s="207"/>
      <c r="M79" s="211">
        <f t="shared" si="27"/>
        <v>0</v>
      </c>
      <c r="N79" s="88"/>
      <c r="O79" s="88"/>
      <c r="P79" s="81"/>
    </row>
    <row r="80" spans="1:16" s="48" customFormat="1" ht="14.5" x14ac:dyDescent="0.35">
      <c r="A80" s="413"/>
      <c r="B80" s="450"/>
      <c r="C80" s="191">
        <f>C77</f>
        <v>0</v>
      </c>
      <c r="D80" s="191" t="str">
        <f t="shared" si="32"/>
        <v>3.2.a</v>
      </c>
      <c r="E80" s="405"/>
      <c r="F80" s="405"/>
      <c r="G80" s="83" t="str">
        <f t="shared" si="31"/>
        <v>3.2.a_AI 4</v>
      </c>
      <c r="H80" s="83" t="s">
        <v>504</v>
      </c>
      <c r="I80" s="86" t="s">
        <v>616</v>
      </c>
      <c r="J80" s="87"/>
      <c r="K80" s="207"/>
      <c r="L80" s="207"/>
      <c r="M80" s="211">
        <f t="shared" si="27"/>
        <v>0</v>
      </c>
      <c r="N80" s="88"/>
      <c r="O80" s="88"/>
      <c r="P80" s="81"/>
    </row>
    <row r="81" spans="1:16" s="48" customFormat="1" ht="72.5" x14ac:dyDescent="0.35">
      <c r="A81" s="413"/>
      <c r="B81" s="51" t="s">
        <v>617</v>
      </c>
      <c r="C81" s="191">
        <f>OZ!A24</f>
        <v>0</v>
      </c>
      <c r="D81" s="191" t="str">
        <f>OZ!B24</f>
        <v>3.3.a</v>
      </c>
      <c r="E81" s="192" t="str">
        <f>OZ!C24</f>
        <v>a. The jurisdiction’s inspection frequency is based on the assigned risk categories.</v>
      </c>
      <c r="F81" s="192">
        <f>OZ!D24</f>
        <v>0</v>
      </c>
      <c r="G81" s="83" t="str">
        <f t="shared" si="31"/>
        <v>3.3.a_AI 1</v>
      </c>
      <c r="H81" s="83" t="s">
        <v>497</v>
      </c>
      <c r="I81" s="87" t="s">
        <v>618</v>
      </c>
      <c r="J81" s="87" t="s">
        <v>619</v>
      </c>
      <c r="K81" s="207"/>
      <c r="L81" s="207"/>
      <c r="M81" s="211">
        <f t="shared" si="27"/>
        <v>0</v>
      </c>
      <c r="N81" s="88"/>
      <c r="O81" s="88"/>
      <c r="P81" s="81"/>
    </row>
    <row r="82" spans="1:16" s="48" customFormat="1" ht="43.5" x14ac:dyDescent="0.35">
      <c r="A82" s="413"/>
      <c r="B82" s="445" t="s">
        <v>234</v>
      </c>
      <c r="C82" s="191">
        <f>OZ!A25</f>
        <v>0</v>
      </c>
      <c r="D82" s="191" t="str">
        <f>OZ!B25</f>
        <v>3.4.a</v>
      </c>
      <c r="E82" s="402" t="str">
        <f>OZ!C25</f>
        <v>a. The jurisdiction has a written and implemented policy that requires on-site corrective action for foodborne illness risk factors observed to be out of compliance.</v>
      </c>
      <c r="F82" s="402">
        <f>OZ!D25</f>
        <v>0</v>
      </c>
      <c r="G82" s="83" t="str">
        <f>CONCATENATE($D$82,"_",H82)</f>
        <v>3.4.a_AI 1</v>
      </c>
      <c r="H82" s="83" t="s">
        <v>497</v>
      </c>
      <c r="I82" s="87" t="s">
        <v>620</v>
      </c>
      <c r="J82" s="87" t="s">
        <v>614</v>
      </c>
      <c r="K82" s="207"/>
      <c r="L82" s="207"/>
      <c r="M82" s="211">
        <f t="shared" si="27"/>
        <v>0</v>
      </c>
      <c r="N82" s="88"/>
      <c r="O82" s="88"/>
      <c r="P82" s="81"/>
    </row>
    <row r="83" spans="1:16" s="48" customFormat="1" ht="29" x14ac:dyDescent="0.35">
      <c r="A83" s="413"/>
      <c r="B83" s="445"/>
      <c r="C83" s="191">
        <f>$C$82</f>
        <v>0</v>
      </c>
      <c r="D83" s="191" t="str">
        <f>$D$82</f>
        <v>3.4.a</v>
      </c>
      <c r="E83" s="402"/>
      <c r="F83" s="402"/>
      <c r="G83" s="83" t="str">
        <f t="shared" ref="G83:G86" si="33">CONCATENATE($D$82,"_",H83)</f>
        <v>3.4.a_AI 2</v>
      </c>
      <c r="H83" s="83" t="s">
        <v>500</v>
      </c>
      <c r="I83" s="87" t="s">
        <v>621</v>
      </c>
      <c r="J83" s="87"/>
      <c r="K83" s="207"/>
      <c r="L83" s="207"/>
      <c r="M83" s="211">
        <f t="shared" si="27"/>
        <v>0</v>
      </c>
      <c r="N83" s="88"/>
      <c r="O83" s="88"/>
      <c r="P83" s="81"/>
    </row>
    <row r="84" spans="1:16" s="48" customFormat="1" ht="29" x14ac:dyDescent="0.35">
      <c r="A84" s="413"/>
      <c r="B84" s="445"/>
      <c r="C84" s="191">
        <f t="shared" ref="C84:C86" si="34">$C$82</f>
        <v>0</v>
      </c>
      <c r="D84" s="191" t="str">
        <f t="shared" ref="D84:D86" si="35">$D$82</f>
        <v>3.4.a</v>
      </c>
      <c r="E84" s="402"/>
      <c r="F84" s="402"/>
      <c r="G84" s="83" t="str">
        <f t="shared" si="33"/>
        <v>3.4.a_AI 3</v>
      </c>
      <c r="H84" s="83" t="s">
        <v>502</v>
      </c>
      <c r="I84" s="87" t="s">
        <v>622</v>
      </c>
      <c r="J84" s="87" t="s">
        <v>623</v>
      </c>
      <c r="K84" s="207"/>
      <c r="L84" s="207"/>
      <c r="M84" s="211">
        <f t="shared" si="27"/>
        <v>0</v>
      </c>
      <c r="N84" s="88"/>
      <c r="O84" s="88"/>
      <c r="P84" s="81"/>
    </row>
    <row r="85" spans="1:16" s="48" customFormat="1" ht="29" x14ac:dyDescent="0.35">
      <c r="A85" s="413"/>
      <c r="B85" s="445"/>
      <c r="C85" s="191">
        <f t="shared" si="34"/>
        <v>0</v>
      </c>
      <c r="D85" s="191" t="str">
        <f t="shared" si="35"/>
        <v>3.4.a</v>
      </c>
      <c r="E85" s="402"/>
      <c r="F85" s="402"/>
      <c r="G85" s="83" t="str">
        <f t="shared" si="33"/>
        <v>3.4.a_AI 5</v>
      </c>
      <c r="H85" s="83" t="s">
        <v>507</v>
      </c>
      <c r="I85" s="87" t="s">
        <v>624</v>
      </c>
      <c r="J85" s="87"/>
      <c r="K85" s="207"/>
      <c r="L85" s="207"/>
      <c r="M85" s="211">
        <f t="shared" si="27"/>
        <v>0</v>
      </c>
      <c r="N85" s="88"/>
      <c r="O85" s="88"/>
      <c r="P85" s="81"/>
    </row>
    <row r="86" spans="1:16" s="48" customFormat="1" ht="58" x14ac:dyDescent="0.35">
      <c r="A86" s="413"/>
      <c r="B86" s="445"/>
      <c r="C86" s="191">
        <f t="shared" si="34"/>
        <v>0</v>
      </c>
      <c r="D86" s="191" t="str">
        <f t="shared" si="35"/>
        <v>3.4.a</v>
      </c>
      <c r="E86" s="402"/>
      <c r="F86" s="402"/>
      <c r="G86" s="83" t="str">
        <f t="shared" si="33"/>
        <v>3.4.a_AI 6</v>
      </c>
      <c r="H86" s="83" t="s">
        <v>509</v>
      </c>
      <c r="I86" s="87" t="s">
        <v>625</v>
      </c>
      <c r="J86" s="87" t="s">
        <v>626</v>
      </c>
      <c r="K86" s="207"/>
      <c r="L86" s="207"/>
      <c r="M86" s="211">
        <f t="shared" si="27"/>
        <v>0</v>
      </c>
      <c r="N86" s="88"/>
      <c r="O86" s="88"/>
      <c r="P86" s="81"/>
    </row>
    <row r="87" spans="1:16" s="48" customFormat="1" ht="58" x14ac:dyDescent="0.35">
      <c r="A87" s="413"/>
      <c r="B87" s="445"/>
      <c r="C87" s="191">
        <f>OZ!A26</f>
        <v>0</v>
      </c>
      <c r="D87" s="191" t="str">
        <f>OZ!B26</f>
        <v>3.4.b</v>
      </c>
      <c r="E87" s="402" t="str">
        <f>OZ!C26</f>
        <v>b. The jurisdiction has a written and implemented policy that requires discussion for long-term control of foodborne illness risk factors.</v>
      </c>
      <c r="F87" s="402">
        <f>OZ!D26</f>
        <v>0</v>
      </c>
      <c r="G87" s="83" t="str">
        <f>CONCATENATE($D$87,"_",H87)</f>
        <v>3.4.b_AI 1</v>
      </c>
      <c r="H87" s="83" t="s">
        <v>497</v>
      </c>
      <c r="I87" s="87" t="s">
        <v>627</v>
      </c>
      <c r="J87" s="87" t="s">
        <v>614</v>
      </c>
      <c r="K87" s="207"/>
      <c r="L87" s="207"/>
      <c r="M87" s="211">
        <f t="shared" si="27"/>
        <v>0</v>
      </c>
      <c r="N87" s="88"/>
      <c r="O87" s="88"/>
      <c r="P87" s="81"/>
    </row>
    <row r="88" spans="1:16" s="48" customFormat="1" ht="29" x14ac:dyDescent="0.35">
      <c r="A88" s="413"/>
      <c r="B88" s="445"/>
      <c r="C88" s="191">
        <f>$C$87</f>
        <v>0</v>
      </c>
      <c r="D88" s="191" t="str">
        <f>$D$87</f>
        <v>3.4.b</v>
      </c>
      <c r="E88" s="402"/>
      <c r="F88" s="402"/>
      <c r="G88" s="83" t="str">
        <f t="shared" ref="G88:G92" si="36">CONCATENATE($D$87,"_",H88)</f>
        <v>3.4.b_AI 2</v>
      </c>
      <c r="H88" s="83" t="s">
        <v>500</v>
      </c>
      <c r="I88" s="87" t="s">
        <v>628</v>
      </c>
      <c r="J88" s="87"/>
      <c r="K88" s="207"/>
      <c r="L88" s="207"/>
      <c r="M88" s="211">
        <f t="shared" si="27"/>
        <v>0</v>
      </c>
      <c r="N88" s="88"/>
      <c r="O88" s="88"/>
      <c r="P88" s="81"/>
    </row>
    <row r="89" spans="1:16" s="48" customFormat="1" ht="29" x14ac:dyDescent="0.35">
      <c r="A89" s="413"/>
      <c r="B89" s="445"/>
      <c r="C89" s="191">
        <f t="shared" ref="C89:C92" si="37">$C$87</f>
        <v>0</v>
      </c>
      <c r="D89" s="191" t="str">
        <f t="shared" ref="D89:D92" si="38">$D$87</f>
        <v>3.4.b</v>
      </c>
      <c r="E89" s="402"/>
      <c r="F89" s="402"/>
      <c r="G89" s="83" t="str">
        <f t="shared" si="36"/>
        <v>3.4.b_AI 3</v>
      </c>
      <c r="H89" s="83" t="s">
        <v>502</v>
      </c>
      <c r="I89" s="87" t="s">
        <v>629</v>
      </c>
      <c r="J89" s="87"/>
      <c r="K89" s="207"/>
      <c r="L89" s="207"/>
      <c r="M89" s="211">
        <f t="shared" si="27"/>
        <v>0</v>
      </c>
      <c r="N89" s="88"/>
      <c r="O89" s="88"/>
      <c r="P89" s="81"/>
    </row>
    <row r="90" spans="1:16" s="48" customFormat="1" ht="29" x14ac:dyDescent="0.35">
      <c r="A90" s="413"/>
      <c r="B90" s="445"/>
      <c r="C90" s="191">
        <f t="shared" si="37"/>
        <v>0</v>
      </c>
      <c r="D90" s="191" t="str">
        <f t="shared" si="38"/>
        <v>3.4.b</v>
      </c>
      <c r="E90" s="402"/>
      <c r="F90" s="402"/>
      <c r="G90" s="83" t="str">
        <f t="shared" si="36"/>
        <v>3.4.b_AI 4</v>
      </c>
      <c r="H90" s="83" t="s">
        <v>504</v>
      </c>
      <c r="I90" s="87" t="s">
        <v>630</v>
      </c>
      <c r="J90" s="87" t="s">
        <v>631</v>
      </c>
      <c r="K90" s="207"/>
      <c r="L90" s="207"/>
      <c r="M90" s="211">
        <f t="shared" si="27"/>
        <v>0</v>
      </c>
      <c r="N90" s="88"/>
      <c r="O90" s="88"/>
      <c r="P90" s="81"/>
    </row>
    <row r="91" spans="1:16" s="48" customFormat="1" ht="29" x14ac:dyDescent="0.35">
      <c r="A91" s="413"/>
      <c r="B91" s="445"/>
      <c r="C91" s="191">
        <f t="shared" si="37"/>
        <v>0</v>
      </c>
      <c r="D91" s="191" t="str">
        <f t="shared" si="38"/>
        <v>3.4.b</v>
      </c>
      <c r="E91" s="402"/>
      <c r="F91" s="402"/>
      <c r="G91" s="83" t="str">
        <f t="shared" si="36"/>
        <v>3.4.b_AI 5</v>
      </c>
      <c r="H91" s="83" t="s">
        <v>507</v>
      </c>
      <c r="I91" s="87" t="s">
        <v>624</v>
      </c>
      <c r="J91" s="87"/>
      <c r="K91" s="207"/>
      <c r="L91" s="207"/>
      <c r="M91" s="211">
        <f t="shared" si="27"/>
        <v>0</v>
      </c>
      <c r="N91" s="88"/>
      <c r="O91" s="88"/>
      <c r="P91" s="81"/>
    </row>
    <row r="92" spans="1:16" s="48" customFormat="1" ht="58" x14ac:dyDescent="0.35">
      <c r="A92" s="413"/>
      <c r="B92" s="445"/>
      <c r="C92" s="191">
        <f t="shared" si="37"/>
        <v>0</v>
      </c>
      <c r="D92" s="191" t="str">
        <f t="shared" si="38"/>
        <v>3.4.b</v>
      </c>
      <c r="E92" s="402"/>
      <c r="F92" s="402"/>
      <c r="G92" s="83" t="str">
        <f t="shared" si="36"/>
        <v>3.4.b_AI 6</v>
      </c>
      <c r="H92" s="83" t="s">
        <v>509</v>
      </c>
      <c r="I92" s="87" t="s">
        <v>625</v>
      </c>
      <c r="J92" s="87" t="s">
        <v>626</v>
      </c>
      <c r="K92" s="207"/>
      <c r="L92" s="207"/>
      <c r="M92" s="211">
        <f t="shared" si="27"/>
        <v>0</v>
      </c>
      <c r="N92" s="88"/>
      <c r="O92" s="88"/>
      <c r="P92" s="81"/>
    </row>
    <row r="93" spans="1:16" s="48" customFormat="1" ht="43.5" x14ac:dyDescent="0.35">
      <c r="A93" s="413"/>
      <c r="B93" s="445"/>
      <c r="C93" s="191">
        <f>OZ!A27</f>
        <v>0</v>
      </c>
      <c r="D93" s="191" t="str">
        <f>OZ!B27</f>
        <v>3.4.c</v>
      </c>
      <c r="E93" s="402" t="str">
        <f>OZ!C27</f>
        <v>c. The jurisdiction has a written and implemented policy that requires follow-up activities on foodborne illness risk factor violations.</v>
      </c>
      <c r="F93" s="402">
        <f>OZ!D27</f>
        <v>0</v>
      </c>
      <c r="G93" s="83" t="str">
        <f>CONCATENATE($D$93,"_",H93)</f>
        <v>3.4.c_AI 1</v>
      </c>
      <c r="H93" s="83" t="s">
        <v>497</v>
      </c>
      <c r="I93" s="87" t="s">
        <v>632</v>
      </c>
      <c r="J93" s="87" t="s">
        <v>614</v>
      </c>
      <c r="K93" s="207"/>
      <c r="L93" s="207"/>
      <c r="M93" s="211">
        <f t="shared" si="27"/>
        <v>0</v>
      </c>
      <c r="N93" s="88"/>
      <c r="O93" s="88"/>
      <c r="P93" s="81"/>
    </row>
    <row r="94" spans="1:16" s="48" customFormat="1" ht="14.5" x14ac:dyDescent="0.35">
      <c r="A94" s="413"/>
      <c r="B94" s="445"/>
      <c r="C94" s="191">
        <f>$C$93</f>
        <v>0</v>
      </c>
      <c r="D94" s="191" t="str">
        <f>$D$93</f>
        <v>3.4.c</v>
      </c>
      <c r="E94" s="402"/>
      <c r="F94" s="402"/>
      <c r="G94" s="83" t="str">
        <f t="shared" ref="G94:G97" si="39">CONCATENATE($D$93,"_",H94)</f>
        <v>3.4.c_AI 2</v>
      </c>
      <c r="H94" s="83" t="s">
        <v>500</v>
      </c>
      <c r="I94" s="87" t="s">
        <v>633</v>
      </c>
      <c r="J94" s="87"/>
      <c r="K94" s="207"/>
      <c r="L94" s="207"/>
      <c r="M94" s="211">
        <f t="shared" si="27"/>
        <v>0</v>
      </c>
      <c r="N94" s="88"/>
      <c r="O94" s="88"/>
      <c r="P94" s="81"/>
    </row>
    <row r="95" spans="1:16" s="48" customFormat="1" ht="29" x14ac:dyDescent="0.35">
      <c r="A95" s="413"/>
      <c r="B95" s="445"/>
      <c r="C95" s="191">
        <f t="shared" ref="C95:C97" si="40">$C$93</f>
        <v>0</v>
      </c>
      <c r="D95" s="191" t="str">
        <f t="shared" ref="D95:D97" si="41">$D$93</f>
        <v>3.4.c</v>
      </c>
      <c r="E95" s="402"/>
      <c r="F95" s="402"/>
      <c r="G95" s="83" t="str">
        <f t="shared" si="39"/>
        <v>3.4.c_AI 3</v>
      </c>
      <c r="H95" s="83" t="s">
        <v>502</v>
      </c>
      <c r="I95" s="87" t="s">
        <v>634</v>
      </c>
      <c r="J95" s="87" t="s">
        <v>635</v>
      </c>
      <c r="K95" s="207"/>
      <c r="L95" s="207"/>
      <c r="M95" s="211">
        <f t="shared" si="27"/>
        <v>0</v>
      </c>
      <c r="N95" s="88"/>
      <c r="O95" s="88"/>
      <c r="P95" s="81"/>
    </row>
    <row r="96" spans="1:16" s="48" customFormat="1" ht="29" x14ac:dyDescent="0.35">
      <c r="A96" s="413"/>
      <c r="B96" s="445"/>
      <c r="C96" s="191">
        <f t="shared" si="40"/>
        <v>0</v>
      </c>
      <c r="D96" s="191" t="str">
        <f t="shared" si="41"/>
        <v>3.4.c</v>
      </c>
      <c r="E96" s="402"/>
      <c r="F96" s="402"/>
      <c r="G96" s="83" t="str">
        <f t="shared" si="39"/>
        <v>3.4.c_AI 5</v>
      </c>
      <c r="H96" s="83" t="s">
        <v>507</v>
      </c>
      <c r="I96" s="87" t="s">
        <v>624</v>
      </c>
      <c r="J96" s="87"/>
      <c r="K96" s="207"/>
      <c r="L96" s="207"/>
      <c r="M96" s="211">
        <f t="shared" si="27"/>
        <v>0</v>
      </c>
      <c r="N96" s="88"/>
      <c r="O96" s="88"/>
      <c r="P96" s="81"/>
    </row>
    <row r="97" spans="1:16" s="48" customFormat="1" ht="58" x14ac:dyDescent="0.35">
      <c r="A97" s="413"/>
      <c r="B97" s="445"/>
      <c r="C97" s="191">
        <f t="shared" si="40"/>
        <v>0</v>
      </c>
      <c r="D97" s="191" t="str">
        <f t="shared" si="41"/>
        <v>3.4.c</v>
      </c>
      <c r="E97" s="402"/>
      <c r="F97" s="402"/>
      <c r="G97" s="83" t="str">
        <f t="shared" si="39"/>
        <v>3.4.c_AI 6</v>
      </c>
      <c r="H97" s="83" t="s">
        <v>509</v>
      </c>
      <c r="I97" s="87" t="s">
        <v>625</v>
      </c>
      <c r="J97" s="87" t="s">
        <v>626</v>
      </c>
      <c r="K97" s="207"/>
      <c r="L97" s="207"/>
      <c r="M97" s="211">
        <f t="shared" si="27"/>
        <v>0</v>
      </c>
      <c r="N97" s="88"/>
      <c r="O97" s="88"/>
      <c r="P97" s="81"/>
    </row>
    <row r="98" spans="1:16" s="48" customFormat="1" ht="58" x14ac:dyDescent="0.35">
      <c r="A98" s="413"/>
      <c r="B98" s="426" t="s">
        <v>239</v>
      </c>
      <c r="C98" s="191">
        <f>OZ!A28</f>
        <v>0</v>
      </c>
      <c r="D98" s="191" t="str">
        <f>OZ!B28</f>
        <v>3.5.a</v>
      </c>
      <c r="E98" s="402" t="str">
        <f>OZ!C28</f>
        <v>a. The jurisdiction has a written and implemented policy on variance requests related to foodborne illness risk factors and Food Code interventions.</v>
      </c>
      <c r="F98" s="402">
        <f>OZ!D28</f>
        <v>0</v>
      </c>
      <c r="G98" s="83" t="str">
        <f>CONCATENATE($D$98,"_",H98)</f>
        <v>3.5.a_AI 1</v>
      </c>
      <c r="H98" s="83" t="s">
        <v>497</v>
      </c>
      <c r="I98" s="87" t="s">
        <v>636</v>
      </c>
      <c r="J98" s="87" t="s">
        <v>614</v>
      </c>
      <c r="K98" s="207"/>
      <c r="L98" s="207"/>
      <c r="M98" s="211">
        <f t="shared" si="27"/>
        <v>0</v>
      </c>
      <c r="N98" s="88"/>
      <c r="O98" s="88"/>
      <c r="P98" s="81"/>
    </row>
    <row r="99" spans="1:16" s="48" customFormat="1" ht="14.5" x14ac:dyDescent="0.35">
      <c r="A99" s="413"/>
      <c r="B99" s="426"/>
      <c r="C99" s="191">
        <f>$C$98</f>
        <v>0</v>
      </c>
      <c r="D99" s="191" t="str">
        <f>$D$98</f>
        <v>3.5.a</v>
      </c>
      <c r="E99" s="402"/>
      <c r="F99" s="402"/>
      <c r="G99" s="83" t="str">
        <f t="shared" ref="G99:G102" si="42">CONCATENATE($D$98,"_",H99)</f>
        <v>3.5.a_AI 2</v>
      </c>
      <c r="H99" s="83" t="s">
        <v>500</v>
      </c>
      <c r="I99" s="87" t="s">
        <v>637</v>
      </c>
      <c r="J99" s="87"/>
      <c r="K99" s="207"/>
      <c r="L99" s="207"/>
      <c r="M99" s="211">
        <f t="shared" si="27"/>
        <v>0</v>
      </c>
      <c r="N99" s="88"/>
      <c r="O99" s="88"/>
      <c r="P99" s="81"/>
    </row>
    <row r="100" spans="1:16" s="48" customFormat="1" ht="29" x14ac:dyDescent="0.35">
      <c r="A100" s="413"/>
      <c r="B100" s="426"/>
      <c r="C100" s="191">
        <f t="shared" ref="C100:C102" si="43">$C$98</f>
        <v>0</v>
      </c>
      <c r="D100" s="191" t="str">
        <f t="shared" ref="D100:D102" si="44">$D$98</f>
        <v>3.5.a</v>
      </c>
      <c r="E100" s="402"/>
      <c r="F100" s="402"/>
      <c r="G100" s="83" t="str">
        <f t="shared" si="42"/>
        <v>3.5.a_AI 3</v>
      </c>
      <c r="H100" s="83" t="s">
        <v>502</v>
      </c>
      <c r="I100" s="87" t="s">
        <v>622</v>
      </c>
      <c r="J100" s="87" t="s">
        <v>638</v>
      </c>
      <c r="K100" s="207"/>
      <c r="L100" s="207"/>
      <c r="M100" s="211">
        <f t="shared" si="27"/>
        <v>0</v>
      </c>
      <c r="N100" s="88"/>
      <c r="O100" s="88"/>
      <c r="P100" s="81"/>
    </row>
    <row r="101" spans="1:16" s="48" customFormat="1" ht="29" x14ac:dyDescent="0.35">
      <c r="A101" s="413"/>
      <c r="B101" s="426"/>
      <c r="C101" s="191">
        <f t="shared" si="43"/>
        <v>0</v>
      </c>
      <c r="D101" s="191" t="str">
        <f t="shared" si="44"/>
        <v>3.5.a</v>
      </c>
      <c r="E101" s="402"/>
      <c r="F101" s="402"/>
      <c r="G101" s="83" t="str">
        <f t="shared" si="42"/>
        <v>3.5.a_AI 5</v>
      </c>
      <c r="H101" s="83" t="s">
        <v>507</v>
      </c>
      <c r="I101" s="87" t="s">
        <v>624</v>
      </c>
      <c r="J101" s="87"/>
      <c r="K101" s="207"/>
      <c r="L101" s="207"/>
      <c r="M101" s="211">
        <f t="shared" si="27"/>
        <v>0</v>
      </c>
      <c r="N101" s="88"/>
      <c r="O101" s="88"/>
      <c r="P101" s="81"/>
    </row>
    <row r="102" spans="1:16" s="48" customFormat="1" ht="58" x14ac:dyDescent="0.35">
      <c r="A102" s="413"/>
      <c r="B102" s="426"/>
      <c r="C102" s="191">
        <f t="shared" si="43"/>
        <v>0</v>
      </c>
      <c r="D102" s="191" t="str">
        <f t="shared" si="44"/>
        <v>3.5.a</v>
      </c>
      <c r="E102" s="402"/>
      <c r="F102" s="402"/>
      <c r="G102" s="83" t="str">
        <f t="shared" si="42"/>
        <v>3.5.a_AI 6</v>
      </c>
      <c r="H102" s="83" t="s">
        <v>509</v>
      </c>
      <c r="I102" s="87" t="s">
        <v>625</v>
      </c>
      <c r="J102" s="87" t="s">
        <v>626</v>
      </c>
      <c r="K102" s="207"/>
      <c r="L102" s="207"/>
      <c r="M102" s="211">
        <f t="shared" si="27"/>
        <v>0</v>
      </c>
      <c r="N102" s="88"/>
      <c r="O102" s="88"/>
      <c r="P102" s="81"/>
    </row>
    <row r="103" spans="1:16" s="48" customFormat="1" ht="29" x14ac:dyDescent="0.35">
      <c r="A103" s="413"/>
      <c r="B103" s="423" t="s">
        <v>639</v>
      </c>
      <c r="C103" s="191">
        <f>OZ!A29</f>
        <v>0</v>
      </c>
      <c r="D103" s="191" t="str">
        <f>OZ!B29</f>
        <v>3.6.a</v>
      </c>
      <c r="E103" s="415" t="str">
        <f>OZ!C29</f>
        <v>a. The jurisdiction has a written and implemented policy for the validation and verification of HACCP plans, when a HACCP plan is required by the Code.</v>
      </c>
      <c r="F103" s="415">
        <f>OZ!D29</f>
        <v>0</v>
      </c>
      <c r="G103" s="360" t="str">
        <f>CONCATENATE($D$103,"_",H103)</f>
        <v>3.6.a_AI 1</v>
      </c>
      <c r="H103" s="360" t="s">
        <v>497</v>
      </c>
      <c r="I103" s="87" t="s">
        <v>640</v>
      </c>
      <c r="J103" s="87" t="s">
        <v>614</v>
      </c>
      <c r="K103" s="207"/>
      <c r="L103" s="207"/>
      <c r="M103" s="211">
        <f t="shared" si="27"/>
        <v>0</v>
      </c>
      <c r="N103" s="88"/>
      <c r="O103" s="88"/>
      <c r="P103" s="81"/>
    </row>
    <row r="104" spans="1:16" s="48" customFormat="1" ht="14.5" x14ac:dyDescent="0.35">
      <c r="A104" s="413"/>
      <c r="B104" s="423"/>
      <c r="C104" s="191">
        <f>$C$103</f>
        <v>0</v>
      </c>
      <c r="D104" s="191" t="str">
        <f>$D$103</f>
        <v>3.6.a</v>
      </c>
      <c r="E104" s="415"/>
      <c r="F104" s="415"/>
      <c r="G104" s="360" t="str">
        <f t="shared" ref="G104:G109" si="45">CONCATENATE($D$103,"_",H104)</f>
        <v>3.6.a_AI 2</v>
      </c>
      <c r="H104" s="360" t="s">
        <v>500</v>
      </c>
      <c r="I104" s="87" t="s">
        <v>641</v>
      </c>
      <c r="J104" s="87"/>
      <c r="K104" s="207"/>
      <c r="L104" s="207"/>
      <c r="M104" s="211">
        <f t="shared" si="27"/>
        <v>0</v>
      </c>
      <c r="N104" s="88"/>
      <c r="O104" s="88"/>
      <c r="P104" s="81"/>
    </row>
    <row r="105" spans="1:16" s="48" customFormat="1" ht="29" x14ac:dyDescent="0.35">
      <c r="A105" s="413"/>
      <c r="B105" s="423"/>
      <c r="C105" s="191">
        <f t="shared" ref="C105:C109" si="46">$C$103</f>
        <v>0</v>
      </c>
      <c r="D105" s="191" t="str">
        <f t="shared" ref="D105:D109" si="47">$D$103</f>
        <v>3.6.a</v>
      </c>
      <c r="E105" s="415"/>
      <c r="F105" s="415"/>
      <c r="G105" s="360" t="str">
        <f t="shared" si="45"/>
        <v>3.6.a_AI 3</v>
      </c>
      <c r="H105" s="360" t="s">
        <v>502</v>
      </c>
      <c r="I105" s="87" t="s">
        <v>622</v>
      </c>
      <c r="J105" s="87" t="s">
        <v>642</v>
      </c>
      <c r="K105" s="207"/>
      <c r="L105" s="207"/>
      <c r="M105" s="211">
        <f t="shared" si="27"/>
        <v>0</v>
      </c>
      <c r="N105" s="88"/>
      <c r="O105" s="88"/>
      <c r="P105" s="81"/>
    </row>
    <row r="106" spans="1:16" s="48" customFormat="1" ht="43.5" x14ac:dyDescent="0.35">
      <c r="A106" s="413"/>
      <c r="B106" s="423"/>
      <c r="C106" s="191">
        <f t="shared" si="46"/>
        <v>0</v>
      </c>
      <c r="D106" s="191" t="str">
        <f t="shared" si="47"/>
        <v>3.6.a</v>
      </c>
      <c r="E106" s="415"/>
      <c r="F106" s="415"/>
      <c r="G106" s="360" t="str">
        <f t="shared" si="45"/>
        <v>3.6.a_AI 5</v>
      </c>
      <c r="H106" s="360" t="s">
        <v>507</v>
      </c>
      <c r="I106" s="87" t="s">
        <v>643</v>
      </c>
      <c r="J106" s="87"/>
      <c r="K106" s="207"/>
      <c r="L106" s="207"/>
      <c r="M106" s="211">
        <f t="shared" si="27"/>
        <v>0</v>
      </c>
      <c r="N106" s="88"/>
      <c r="O106" s="88"/>
      <c r="P106" s="81"/>
    </row>
    <row r="107" spans="1:16" s="48" customFormat="1" ht="43.5" x14ac:dyDescent="0.35">
      <c r="A107" s="413"/>
      <c r="B107" s="423"/>
      <c r="C107" s="191">
        <f t="shared" si="46"/>
        <v>0</v>
      </c>
      <c r="D107" s="191" t="str">
        <f t="shared" si="47"/>
        <v>3.6.a</v>
      </c>
      <c r="E107" s="415"/>
      <c r="F107" s="415"/>
      <c r="G107" s="360" t="str">
        <f t="shared" si="45"/>
        <v>3.6.a_AI 6</v>
      </c>
      <c r="H107" s="360" t="s">
        <v>509</v>
      </c>
      <c r="I107" s="87" t="s">
        <v>644</v>
      </c>
      <c r="J107" s="87"/>
      <c r="K107" s="207"/>
      <c r="L107" s="207"/>
      <c r="M107" s="211">
        <f t="shared" si="27"/>
        <v>0</v>
      </c>
      <c r="N107" s="88"/>
      <c r="O107" s="88"/>
      <c r="P107" s="81"/>
    </row>
    <row r="108" spans="1:16" s="48" customFormat="1" ht="29" x14ac:dyDescent="0.35">
      <c r="A108" s="413"/>
      <c r="B108" s="423"/>
      <c r="C108" s="191">
        <f t="shared" si="46"/>
        <v>0</v>
      </c>
      <c r="D108" s="191" t="str">
        <f t="shared" si="47"/>
        <v>3.6.a</v>
      </c>
      <c r="E108" s="415"/>
      <c r="F108" s="415"/>
      <c r="G108" s="360" t="str">
        <f t="shared" si="45"/>
        <v>3.6.a_AI 7</v>
      </c>
      <c r="H108" s="360" t="s">
        <v>511</v>
      </c>
      <c r="I108" s="87" t="s">
        <v>624</v>
      </c>
      <c r="J108" s="87"/>
      <c r="K108" s="207"/>
      <c r="L108" s="207"/>
      <c r="M108" s="211">
        <f t="shared" si="27"/>
        <v>0</v>
      </c>
      <c r="N108" s="88"/>
      <c r="O108" s="88"/>
      <c r="P108" s="81"/>
    </row>
    <row r="109" spans="1:16" s="48" customFormat="1" ht="58" x14ac:dyDescent="0.35">
      <c r="A109" s="413"/>
      <c r="B109" s="423"/>
      <c r="C109" s="191">
        <f t="shared" si="46"/>
        <v>0</v>
      </c>
      <c r="D109" s="191" t="str">
        <f t="shared" si="47"/>
        <v>3.6.a</v>
      </c>
      <c r="E109" s="415"/>
      <c r="F109" s="415"/>
      <c r="G109" s="360" t="str">
        <f t="shared" si="45"/>
        <v>3.6.a_AI 8</v>
      </c>
      <c r="H109" s="360" t="s">
        <v>513</v>
      </c>
      <c r="I109" s="87" t="s">
        <v>625</v>
      </c>
      <c r="J109" s="87" t="s">
        <v>626</v>
      </c>
      <c r="K109" s="207"/>
      <c r="L109" s="207"/>
      <c r="M109" s="211">
        <f t="shared" si="27"/>
        <v>0</v>
      </c>
      <c r="N109" s="88"/>
      <c r="O109" s="88"/>
      <c r="P109" s="81"/>
    </row>
    <row r="110" spans="1:16" s="48" customFormat="1" ht="58" x14ac:dyDescent="0.35">
      <c r="A110" s="413"/>
      <c r="B110" s="409" t="s">
        <v>645</v>
      </c>
      <c r="C110" s="191">
        <f>OZ!A30</f>
        <v>0</v>
      </c>
      <c r="D110" s="191" t="str">
        <f>OZ!B30</f>
        <v>3.7a</v>
      </c>
      <c r="E110" s="406" t="str">
        <f>OZ!C30</f>
        <v>a. The jurisdiction has a plan review policy that requires plan review that complies with the Food Code or documentation of the process if it’s done by another jurisdiction of agency.</v>
      </c>
      <c r="F110" s="406" t="str">
        <f>OZ!D30</f>
        <v>New language for new item</v>
      </c>
      <c r="G110" s="360" t="str">
        <f>CONCATENATE($D$110,"_",H110)</f>
        <v>3.7a_AI 1</v>
      </c>
      <c r="H110" s="360" t="s">
        <v>497</v>
      </c>
      <c r="I110" s="87" t="s">
        <v>646</v>
      </c>
      <c r="J110" s="87" t="s">
        <v>647</v>
      </c>
      <c r="K110" s="207"/>
      <c r="L110" s="207"/>
      <c r="M110" s="211">
        <f t="shared" si="27"/>
        <v>0</v>
      </c>
      <c r="N110" s="88"/>
      <c r="O110" s="88"/>
      <c r="P110" s="81"/>
    </row>
    <row r="111" spans="1:16" s="48" customFormat="1" ht="14.5" x14ac:dyDescent="0.35">
      <c r="A111" s="413"/>
      <c r="B111" s="410"/>
      <c r="C111" s="191">
        <f>$C$110</f>
        <v>0</v>
      </c>
      <c r="D111" s="191" t="str">
        <f>$D$110</f>
        <v>3.7a</v>
      </c>
      <c r="E111" s="407"/>
      <c r="F111" s="407"/>
      <c r="G111" s="360" t="str">
        <f t="shared" ref="G111:G115" si="48">CONCATENATE($D$110,"_",H111)</f>
        <v>3.7a_AI 2</v>
      </c>
      <c r="H111" s="360" t="s">
        <v>500</v>
      </c>
      <c r="I111" s="87" t="s">
        <v>648</v>
      </c>
      <c r="J111" s="87"/>
      <c r="K111" s="207"/>
      <c r="L111" s="207"/>
      <c r="M111" s="211">
        <f t="shared" si="27"/>
        <v>0</v>
      </c>
      <c r="N111" s="88"/>
      <c r="O111" s="88"/>
      <c r="P111" s="81"/>
    </row>
    <row r="112" spans="1:16" s="48" customFormat="1" ht="43.5" x14ac:dyDescent="0.35">
      <c r="A112" s="413"/>
      <c r="B112" s="410"/>
      <c r="C112" s="191">
        <f t="shared" ref="C112:C115" si="49">$C$110</f>
        <v>0</v>
      </c>
      <c r="D112" s="191" t="str">
        <f t="shared" ref="D112:D115" si="50">$D$110</f>
        <v>3.7a</v>
      </c>
      <c r="E112" s="407"/>
      <c r="F112" s="407"/>
      <c r="G112" s="360" t="str">
        <f t="shared" si="48"/>
        <v>3.7a_AI 3</v>
      </c>
      <c r="H112" s="360" t="s">
        <v>502</v>
      </c>
      <c r="I112" s="87" t="s">
        <v>622</v>
      </c>
      <c r="J112" s="87" t="s">
        <v>649</v>
      </c>
      <c r="K112" s="207"/>
      <c r="L112" s="207"/>
      <c r="M112" s="211">
        <f t="shared" si="27"/>
        <v>0</v>
      </c>
      <c r="N112" s="88"/>
      <c r="O112" s="88"/>
      <c r="P112" s="81"/>
    </row>
    <row r="113" spans="1:16" s="48" customFormat="1" ht="72.5" x14ac:dyDescent="0.35">
      <c r="A113" s="413"/>
      <c r="B113" s="410"/>
      <c r="C113" s="191">
        <f t="shared" si="49"/>
        <v>0</v>
      </c>
      <c r="D113" s="191" t="str">
        <f t="shared" si="50"/>
        <v>3.7a</v>
      </c>
      <c r="E113" s="407"/>
      <c r="F113" s="407"/>
      <c r="G113" s="360" t="str">
        <f t="shared" si="48"/>
        <v>3.7a_AI 4</v>
      </c>
      <c r="H113" s="360" t="s">
        <v>504</v>
      </c>
      <c r="I113" s="87" t="s">
        <v>650</v>
      </c>
      <c r="J113" s="87" t="s">
        <v>651</v>
      </c>
      <c r="K113" s="207"/>
      <c r="L113" s="207"/>
      <c r="M113" s="211">
        <f t="shared" si="27"/>
        <v>0</v>
      </c>
      <c r="N113" s="88"/>
      <c r="O113" s="88"/>
      <c r="P113" s="81"/>
    </row>
    <row r="114" spans="1:16" s="48" customFormat="1" ht="29" x14ac:dyDescent="0.35">
      <c r="A114" s="413"/>
      <c r="B114" s="410"/>
      <c r="C114" s="191">
        <f t="shared" si="49"/>
        <v>0</v>
      </c>
      <c r="D114" s="191" t="str">
        <f t="shared" si="50"/>
        <v>3.7a</v>
      </c>
      <c r="E114" s="407"/>
      <c r="F114" s="407"/>
      <c r="G114" s="360" t="str">
        <f t="shared" si="48"/>
        <v>3.7a_AI 5</v>
      </c>
      <c r="H114" s="360" t="s">
        <v>507</v>
      </c>
      <c r="I114" s="87" t="s">
        <v>624</v>
      </c>
      <c r="J114" s="87"/>
      <c r="K114" s="207"/>
      <c r="L114" s="207"/>
      <c r="M114" s="211">
        <f t="shared" si="27"/>
        <v>0</v>
      </c>
      <c r="N114" s="88"/>
      <c r="O114" s="88"/>
      <c r="P114" s="81"/>
    </row>
    <row r="115" spans="1:16" s="48" customFormat="1" ht="58" x14ac:dyDescent="0.35">
      <c r="A115" s="414"/>
      <c r="B115" s="411"/>
      <c r="C115" s="191">
        <f t="shared" si="49"/>
        <v>0</v>
      </c>
      <c r="D115" s="191" t="str">
        <f t="shared" si="50"/>
        <v>3.7a</v>
      </c>
      <c r="E115" s="408"/>
      <c r="F115" s="408"/>
      <c r="G115" s="360" t="str">
        <f t="shared" si="48"/>
        <v>3.7a_AI 6</v>
      </c>
      <c r="H115" s="360" t="s">
        <v>509</v>
      </c>
      <c r="I115" s="87" t="s">
        <v>625</v>
      </c>
      <c r="J115" s="87" t="s">
        <v>626</v>
      </c>
      <c r="K115" s="207"/>
      <c r="L115" s="207"/>
      <c r="M115" s="211">
        <f t="shared" si="27"/>
        <v>0</v>
      </c>
      <c r="N115" s="88"/>
      <c r="O115" s="88"/>
      <c r="P115" s="81"/>
    </row>
    <row r="116" spans="1:16" ht="29" x14ac:dyDescent="0.35">
      <c r="A116" s="465" t="s">
        <v>251</v>
      </c>
      <c r="B116" s="459" t="s">
        <v>652</v>
      </c>
      <c r="C116" s="192" t="str">
        <f>OZ!A31</f>
        <v>YES</v>
      </c>
      <c r="D116" s="192" t="str">
        <f>OZ!B31</f>
        <v>Standard 4 Prep Work</v>
      </c>
      <c r="E116" s="415" t="str">
        <f>OZ!C31</f>
        <v>Organizational Steps to Aid Success</v>
      </c>
      <c r="F116" s="415"/>
      <c r="G116" s="359" t="str">
        <f>CONCATENATE($D$116,"_",H116)</f>
        <v>Standard 4 Prep Work_AI 1</v>
      </c>
      <c r="H116" s="359" t="s">
        <v>497</v>
      </c>
      <c r="I116" s="87" t="s">
        <v>653</v>
      </c>
      <c r="J116" s="87" t="s">
        <v>598</v>
      </c>
      <c r="M116" s="211">
        <f t="shared" si="27"/>
        <v>0</v>
      </c>
      <c r="N116" s="204"/>
      <c r="O116" s="80"/>
      <c r="P116" s="201"/>
    </row>
    <row r="117" spans="1:16" ht="29" x14ac:dyDescent="0.35">
      <c r="A117" s="465"/>
      <c r="B117" s="459"/>
      <c r="C117" s="192" t="str">
        <f>$C$116</f>
        <v>YES</v>
      </c>
      <c r="D117" s="192" t="str">
        <f>$D$116</f>
        <v>Standard 4 Prep Work</v>
      </c>
      <c r="E117" s="415"/>
      <c r="F117" s="415"/>
      <c r="G117" s="359" t="str">
        <f t="shared" ref="G117:G121" si="51">CONCATENATE($D$116,"_",H117)</f>
        <v>Standard 4 Prep Work_AI 2</v>
      </c>
      <c r="H117" s="359" t="s">
        <v>500</v>
      </c>
      <c r="I117" s="87" t="s">
        <v>654</v>
      </c>
      <c r="J117" s="87"/>
      <c r="M117" s="211">
        <f t="shared" si="27"/>
        <v>0</v>
      </c>
      <c r="N117" s="204"/>
      <c r="O117" s="80"/>
      <c r="P117" s="201"/>
    </row>
    <row r="118" spans="1:16" ht="43.5" x14ac:dyDescent="0.35">
      <c r="A118" s="465"/>
      <c r="B118" s="459"/>
      <c r="C118" s="192" t="str">
        <f t="shared" ref="C118:C121" si="52">$C$116</f>
        <v>YES</v>
      </c>
      <c r="D118" s="192" t="str">
        <f t="shared" ref="D118:D121" si="53">$D$116</f>
        <v>Standard 4 Prep Work</v>
      </c>
      <c r="E118" s="415"/>
      <c r="F118" s="415"/>
      <c r="G118" s="359" t="str">
        <f t="shared" si="51"/>
        <v>Standard 4 Prep Work_AI 3</v>
      </c>
      <c r="H118" s="359" t="s">
        <v>502</v>
      </c>
      <c r="I118" s="87" t="s">
        <v>655</v>
      </c>
      <c r="J118" s="87"/>
      <c r="M118" s="211">
        <f t="shared" si="27"/>
        <v>0</v>
      </c>
      <c r="N118" s="204"/>
      <c r="O118" s="80"/>
      <c r="P118" s="201"/>
    </row>
    <row r="119" spans="1:16" ht="58" x14ac:dyDescent="0.35">
      <c r="A119" s="465"/>
      <c r="B119" s="459"/>
      <c r="C119" s="192" t="str">
        <f t="shared" si="52"/>
        <v>YES</v>
      </c>
      <c r="D119" s="192" t="str">
        <f t="shared" si="53"/>
        <v>Standard 4 Prep Work</v>
      </c>
      <c r="E119" s="415"/>
      <c r="F119" s="415"/>
      <c r="G119" s="359" t="str">
        <f t="shared" si="51"/>
        <v>Standard 4 Prep Work_AI 4</v>
      </c>
      <c r="H119" s="359" t="s">
        <v>504</v>
      </c>
      <c r="I119" s="87" t="s">
        <v>656</v>
      </c>
      <c r="J119" s="87" t="s">
        <v>601</v>
      </c>
      <c r="M119" s="211">
        <f t="shared" si="27"/>
        <v>0</v>
      </c>
      <c r="N119" s="204"/>
      <c r="O119" s="80"/>
      <c r="P119" s="201"/>
    </row>
    <row r="120" spans="1:16" ht="58" x14ac:dyDescent="0.35">
      <c r="A120" s="465"/>
      <c r="B120" s="459"/>
      <c r="C120" s="192" t="str">
        <f t="shared" si="52"/>
        <v>YES</v>
      </c>
      <c r="D120" s="192" t="str">
        <f t="shared" si="53"/>
        <v>Standard 4 Prep Work</v>
      </c>
      <c r="E120" s="415"/>
      <c r="F120" s="415"/>
      <c r="G120" s="359" t="str">
        <f t="shared" si="51"/>
        <v>Standard 4 Prep Work_AI 5</v>
      </c>
      <c r="H120" s="359" t="s">
        <v>507</v>
      </c>
      <c r="I120" s="87" t="s">
        <v>657</v>
      </c>
      <c r="J120" s="87" t="s">
        <v>603</v>
      </c>
      <c r="M120" s="211">
        <f t="shared" si="27"/>
        <v>0</v>
      </c>
      <c r="N120" s="204"/>
      <c r="O120" s="80"/>
      <c r="P120" s="201"/>
    </row>
    <row r="121" spans="1:16" ht="29" x14ac:dyDescent="0.35">
      <c r="A121" s="465"/>
      <c r="B121" s="459"/>
      <c r="C121" s="192" t="str">
        <f t="shared" si="52"/>
        <v>YES</v>
      </c>
      <c r="D121" s="192" t="str">
        <f t="shared" si="53"/>
        <v>Standard 4 Prep Work</v>
      </c>
      <c r="E121" s="415"/>
      <c r="F121" s="415"/>
      <c r="G121" s="359" t="str">
        <f t="shared" si="51"/>
        <v>Standard 4 Prep Work_AI 6</v>
      </c>
      <c r="H121" s="359" t="s">
        <v>509</v>
      </c>
      <c r="I121" s="87" t="s">
        <v>658</v>
      </c>
      <c r="J121" s="87" t="s">
        <v>605</v>
      </c>
      <c r="M121" s="211">
        <f t="shared" si="27"/>
        <v>0</v>
      </c>
      <c r="N121" s="204"/>
      <c r="O121" s="80"/>
      <c r="P121" s="201"/>
    </row>
    <row r="122" spans="1:16" s="48" customFormat="1" ht="101.5" x14ac:dyDescent="0.35">
      <c r="A122" s="465"/>
      <c r="B122" s="460" t="s">
        <v>260</v>
      </c>
      <c r="C122" s="191">
        <f>OZ!A32</f>
        <v>0</v>
      </c>
      <c r="D122" s="191" t="str">
        <f>OZ!B32</f>
        <v>4.1.a</v>
      </c>
      <c r="E122" s="415" t="str">
        <f>OZ!C32</f>
        <v>a. The jurisdiction has a written quality assurance program that covers all regulatory staff that conducts retail food and/or foodservice inspections.</v>
      </c>
      <c r="F122" s="415">
        <f>OZ!D32</f>
        <v>0</v>
      </c>
      <c r="G122" s="360" t="str">
        <f t="shared" si="31"/>
        <v>4.1.a_AI 1</v>
      </c>
      <c r="H122" s="360" t="s">
        <v>497</v>
      </c>
      <c r="I122" s="210" t="s">
        <v>659</v>
      </c>
      <c r="J122" s="87" t="s">
        <v>660</v>
      </c>
      <c r="K122" s="207"/>
      <c r="L122" s="207"/>
      <c r="M122" s="211">
        <f t="shared" si="27"/>
        <v>0</v>
      </c>
      <c r="N122" s="88"/>
      <c r="O122" s="88"/>
      <c r="P122" s="81"/>
    </row>
    <row r="123" spans="1:16" s="48" customFormat="1" ht="43.5" x14ac:dyDescent="0.35">
      <c r="A123" s="465"/>
      <c r="B123" s="460"/>
      <c r="C123" s="191">
        <f>$C$122</f>
        <v>0</v>
      </c>
      <c r="D123" s="191" t="str">
        <f>$D$122</f>
        <v>4.1.a</v>
      </c>
      <c r="E123" s="415"/>
      <c r="F123" s="415"/>
      <c r="G123" s="360" t="str">
        <f t="shared" si="31"/>
        <v>4.1.a_AI 2</v>
      </c>
      <c r="H123" s="360" t="s">
        <v>500</v>
      </c>
      <c r="I123" s="210" t="s">
        <v>661</v>
      </c>
      <c r="J123" s="87"/>
      <c r="K123" s="207"/>
      <c r="L123" s="207"/>
      <c r="M123" s="211">
        <f t="shared" si="27"/>
        <v>0</v>
      </c>
      <c r="N123" s="88"/>
      <c r="O123" s="88"/>
      <c r="P123" s="81"/>
    </row>
    <row r="124" spans="1:16" s="48" customFormat="1" ht="43.5" x14ac:dyDescent="0.35">
      <c r="A124" s="465"/>
      <c r="B124" s="460"/>
      <c r="C124" s="191">
        <f t="shared" ref="C124" si="54">$C$122</f>
        <v>0</v>
      </c>
      <c r="D124" s="191" t="str">
        <f t="shared" ref="D124" si="55">$D$122</f>
        <v>4.1.a</v>
      </c>
      <c r="E124" s="415"/>
      <c r="F124" s="415"/>
      <c r="G124" s="360" t="str">
        <f t="shared" si="31"/>
        <v>4.1.a_AI 3</v>
      </c>
      <c r="H124" s="360" t="s">
        <v>502</v>
      </c>
      <c r="I124" s="87" t="s">
        <v>662</v>
      </c>
      <c r="J124" s="87" t="s">
        <v>663</v>
      </c>
      <c r="K124" s="207"/>
      <c r="L124" s="207"/>
      <c r="M124" s="211">
        <f t="shared" si="27"/>
        <v>0</v>
      </c>
      <c r="N124" s="88"/>
      <c r="O124" s="88"/>
      <c r="P124" s="81"/>
    </row>
    <row r="125" spans="1:16" s="48" customFormat="1" ht="29" x14ac:dyDescent="0.35">
      <c r="A125" s="465"/>
      <c r="B125" s="460"/>
      <c r="C125" s="191">
        <f>OZ!A33</f>
        <v>0</v>
      </c>
      <c r="D125" s="191" t="str">
        <f>OZ!B33</f>
        <v>4.1.b</v>
      </c>
      <c r="E125" s="415" t="str">
        <f>OZ!C33</f>
        <v>b. The jurisdiction’s written quality assurance program describes corrective actions to address an individual retail food program inspector’s performance quality or consistency issues when they are identified.</v>
      </c>
      <c r="F125" s="415"/>
      <c r="G125" s="360" t="str">
        <f t="shared" si="31"/>
        <v>4.1.b_AI 1</v>
      </c>
      <c r="H125" s="360" t="s">
        <v>497</v>
      </c>
      <c r="I125" s="87" t="s">
        <v>664</v>
      </c>
      <c r="J125" s="87" t="s">
        <v>665</v>
      </c>
      <c r="K125" s="207"/>
      <c r="L125" s="207"/>
      <c r="M125" s="211">
        <f t="shared" si="27"/>
        <v>0</v>
      </c>
      <c r="N125" s="88"/>
      <c r="O125" s="88"/>
      <c r="P125" s="81"/>
    </row>
    <row r="126" spans="1:16" s="48" customFormat="1" ht="29" x14ac:dyDescent="0.35">
      <c r="A126" s="465"/>
      <c r="B126" s="460"/>
      <c r="C126" s="191">
        <f>$C$125</f>
        <v>0</v>
      </c>
      <c r="D126" s="191" t="str">
        <f>$D$125</f>
        <v>4.1.b</v>
      </c>
      <c r="E126" s="415"/>
      <c r="F126" s="415"/>
      <c r="G126" s="360" t="str">
        <f t="shared" si="31"/>
        <v>4.1.b_AI 2</v>
      </c>
      <c r="H126" s="360" t="s">
        <v>500</v>
      </c>
      <c r="I126" s="87" t="s">
        <v>666</v>
      </c>
      <c r="J126" s="87"/>
      <c r="K126" s="207"/>
      <c r="L126" s="207"/>
      <c r="M126" s="211">
        <f t="shared" si="27"/>
        <v>0</v>
      </c>
      <c r="N126" s="88"/>
      <c r="O126" s="88"/>
      <c r="P126" s="81"/>
    </row>
    <row r="127" spans="1:16" s="48" customFormat="1" ht="43.5" x14ac:dyDescent="0.35">
      <c r="A127" s="465"/>
      <c r="B127" s="460"/>
      <c r="C127" s="191">
        <f t="shared" ref="C127:C131" si="56">$C$125</f>
        <v>0</v>
      </c>
      <c r="D127" s="191" t="str">
        <f t="shared" ref="D127:D131" si="57">$D$125</f>
        <v>4.1.b</v>
      </c>
      <c r="E127" s="415"/>
      <c r="F127" s="415"/>
      <c r="G127" s="360" t="str">
        <f t="shared" si="31"/>
        <v>4.1.b_AI 3</v>
      </c>
      <c r="H127" s="360" t="s">
        <v>502</v>
      </c>
      <c r="I127" s="87" t="s">
        <v>667</v>
      </c>
      <c r="J127" s="87" t="s">
        <v>668</v>
      </c>
      <c r="K127" s="207"/>
      <c r="L127" s="207"/>
      <c r="M127" s="211">
        <f t="shared" si="27"/>
        <v>0</v>
      </c>
      <c r="N127" s="88"/>
      <c r="O127" s="88"/>
      <c r="P127" s="81"/>
    </row>
    <row r="128" spans="1:16" s="48" customFormat="1" ht="116" x14ac:dyDescent="0.35">
      <c r="A128" s="465"/>
      <c r="B128" s="460"/>
      <c r="C128" s="191">
        <f t="shared" si="56"/>
        <v>0</v>
      </c>
      <c r="D128" s="191" t="str">
        <f t="shared" si="57"/>
        <v>4.1.b</v>
      </c>
      <c r="E128" s="415"/>
      <c r="F128" s="415"/>
      <c r="G128" s="360" t="str">
        <f t="shared" si="31"/>
        <v>4.1.b_AI 4</v>
      </c>
      <c r="H128" s="360" t="s">
        <v>504</v>
      </c>
      <c r="I128" s="87" t="s">
        <v>669</v>
      </c>
      <c r="J128" s="87" t="s">
        <v>670</v>
      </c>
      <c r="K128" s="207"/>
      <c r="L128" s="207"/>
      <c r="M128" s="211">
        <f t="shared" si="27"/>
        <v>0</v>
      </c>
      <c r="N128" s="88"/>
      <c r="O128" s="88"/>
      <c r="P128" s="81"/>
    </row>
    <row r="129" spans="1:16" s="48" customFormat="1" ht="58" x14ac:dyDescent="0.35">
      <c r="A129" s="465"/>
      <c r="B129" s="460"/>
      <c r="C129" s="191">
        <f t="shared" si="56"/>
        <v>0</v>
      </c>
      <c r="D129" s="191" t="str">
        <f t="shared" si="57"/>
        <v>4.1.b</v>
      </c>
      <c r="E129" s="415"/>
      <c r="F129" s="415"/>
      <c r="G129" s="360" t="str">
        <f t="shared" si="31"/>
        <v>4.1.b_AI 5</v>
      </c>
      <c r="H129" s="360" t="s">
        <v>507</v>
      </c>
      <c r="I129" s="87" t="s">
        <v>671</v>
      </c>
      <c r="J129" s="87" t="s">
        <v>672</v>
      </c>
      <c r="K129" s="207"/>
      <c r="L129" s="207"/>
      <c r="M129" s="211">
        <f t="shared" si="27"/>
        <v>0</v>
      </c>
      <c r="N129" s="88"/>
      <c r="O129" s="88"/>
      <c r="P129" s="81"/>
    </row>
    <row r="130" spans="1:16" s="48" customFormat="1" ht="101.5" x14ac:dyDescent="0.35">
      <c r="A130" s="465"/>
      <c r="B130" s="460"/>
      <c r="C130" s="191">
        <f t="shared" si="56"/>
        <v>0</v>
      </c>
      <c r="D130" s="191" t="str">
        <f t="shared" si="57"/>
        <v>4.1.b</v>
      </c>
      <c r="E130" s="415"/>
      <c r="F130" s="415"/>
      <c r="G130" s="360" t="str">
        <f t="shared" si="31"/>
        <v>4.1.b_AI 6</v>
      </c>
      <c r="H130" s="360" t="s">
        <v>509</v>
      </c>
      <c r="I130" s="87" t="s">
        <v>673</v>
      </c>
      <c r="J130" s="87" t="s">
        <v>674</v>
      </c>
      <c r="K130" s="207"/>
      <c r="L130" s="207"/>
      <c r="M130" s="211">
        <f t="shared" si="27"/>
        <v>0</v>
      </c>
      <c r="N130" s="88"/>
      <c r="O130" s="88"/>
      <c r="P130" s="81"/>
    </row>
    <row r="131" spans="1:16" s="47" customFormat="1" ht="87" x14ac:dyDescent="0.35">
      <c r="A131" s="465"/>
      <c r="B131" s="460"/>
      <c r="C131" s="191">
        <f t="shared" si="56"/>
        <v>0</v>
      </c>
      <c r="D131" s="191" t="str">
        <f t="shared" si="57"/>
        <v>4.1.b</v>
      </c>
      <c r="E131" s="415"/>
      <c r="F131" s="415"/>
      <c r="G131" s="360" t="str">
        <f t="shared" si="31"/>
        <v>4.1.b_AI 7</v>
      </c>
      <c r="H131" s="360" t="s">
        <v>511</v>
      </c>
      <c r="I131" s="87" t="s">
        <v>675</v>
      </c>
      <c r="J131" s="87" t="s">
        <v>676</v>
      </c>
      <c r="K131" s="207"/>
      <c r="L131" s="207"/>
      <c r="M131" s="211">
        <f t="shared" si="27"/>
        <v>0</v>
      </c>
      <c r="N131" s="89"/>
      <c r="O131" s="89"/>
      <c r="P131" s="75"/>
    </row>
    <row r="132" spans="1:16" s="48" customFormat="1" ht="72.5" x14ac:dyDescent="0.35">
      <c r="A132" s="465"/>
      <c r="B132" s="461" t="s">
        <v>677</v>
      </c>
      <c r="C132" s="191">
        <f>OZ!A34</f>
        <v>0</v>
      </c>
      <c r="D132" s="191" t="str">
        <f>OZ!B34</f>
        <v>4.2.a</v>
      </c>
      <c r="E132" s="192" t="str">
        <f>OZ!C34</f>
        <v>The jurisdictions quality assurance program provides a method to review or monitor, either individually or programmatically, the concepts in the twenty quality elements. The twenty elements follow in I. through XX.</v>
      </c>
      <c r="F132" s="192">
        <f>OZ!D34</f>
        <v>0</v>
      </c>
      <c r="G132" s="83" t="str">
        <f t="shared" si="31"/>
        <v>4.2.a_AI 1</v>
      </c>
      <c r="H132" s="83" t="s">
        <v>497</v>
      </c>
      <c r="I132" s="87" t="s">
        <v>678</v>
      </c>
      <c r="J132" s="87" t="s">
        <v>679</v>
      </c>
      <c r="K132" s="207"/>
      <c r="L132" s="207"/>
      <c r="M132" s="211">
        <f t="shared" ref="M132:M195" si="58">DATEDIF(K132,L132,"D")</f>
        <v>0</v>
      </c>
      <c r="N132" s="88"/>
      <c r="O132" s="88"/>
      <c r="P132" s="81"/>
    </row>
    <row r="133" spans="1:16" s="48" customFormat="1" ht="43.5" x14ac:dyDescent="0.35">
      <c r="A133" s="465"/>
      <c r="B133" s="461"/>
      <c r="C133" s="191">
        <f>OZ!A35</f>
        <v>0</v>
      </c>
      <c r="D133" s="191" t="str">
        <f>OZ!B35</f>
        <v>4.2.a.I</v>
      </c>
      <c r="E133" s="192" t="str">
        <f>OZ!C35</f>
        <v>I.  The jurisdiction’s quality assurance program assures that each inspector has the required equipment and forms to conduct the inspection.</v>
      </c>
      <c r="F133" s="192">
        <f>OZ!D35</f>
        <v>0</v>
      </c>
      <c r="G133" s="83" t="str">
        <f>CONCATENATE(D133,"_",H133)</f>
        <v>4.2.a.I_AI 1</v>
      </c>
      <c r="H133" s="83" t="s">
        <v>497</v>
      </c>
      <c r="I133" s="87" t="s">
        <v>680</v>
      </c>
      <c r="J133" s="87"/>
      <c r="K133" s="207"/>
      <c r="L133" s="207"/>
      <c r="M133" s="211">
        <f t="shared" si="58"/>
        <v>0</v>
      </c>
      <c r="N133" s="88"/>
      <c r="O133" s="88"/>
      <c r="P133" s="81"/>
    </row>
    <row r="134" spans="1:16" s="48" customFormat="1" ht="87" x14ac:dyDescent="0.35">
      <c r="A134" s="465"/>
      <c r="B134" s="461"/>
      <c r="C134" s="191">
        <f>OZ!A36</f>
        <v>0</v>
      </c>
      <c r="D134" s="191" t="str">
        <f>OZ!B36</f>
        <v>4.2.a.II</v>
      </c>
      <c r="E134" s="192" t="str">
        <f>OZ!C36</f>
        <v>II. The jurisdiction’s quality assurance program assures that each inspector reviews the contents of the establishment file, including the previous inspection report, reported complaints on file, and, if applicable, required HACCP Plans or documents supporting the issuance of a variance.</v>
      </c>
      <c r="F134" s="192">
        <f>OZ!D36</f>
        <v>0</v>
      </c>
      <c r="G134" s="83" t="str">
        <f t="shared" si="31"/>
        <v>4.2.a.II_AI 1</v>
      </c>
      <c r="H134" s="83" t="s">
        <v>497</v>
      </c>
      <c r="I134" s="87" t="s">
        <v>681</v>
      </c>
      <c r="J134" s="87"/>
      <c r="K134" s="207"/>
      <c r="L134" s="207"/>
      <c r="M134" s="211">
        <f t="shared" si="58"/>
        <v>0</v>
      </c>
      <c r="N134" s="88"/>
      <c r="O134" s="88"/>
      <c r="P134" s="81"/>
    </row>
    <row r="135" spans="1:16" s="48" customFormat="1" ht="101.5" x14ac:dyDescent="0.35">
      <c r="A135" s="465"/>
      <c r="B135" s="461"/>
      <c r="C135" s="191">
        <f>OZ!A37</f>
        <v>0</v>
      </c>
      <c r="D135" s="191" t="str">
        <f>OZ!B37</f>
        <v>4.2.a.III</v>
      </c>
      <c r="E135" s="192" t="str">
        <f>OZ!C37</f>
        <v>III. The jurisdiction’s quality assurance program assures that each inspector verifies that the establishment is in the proper risk category and that the required inspection frequency is being met, Informs the supervisor when the establishment is not in the proper risk category or when frequency is not met.</v>
      </c>
      <c r="F135" s="192">
        <f>OZ!D37</f>
        <v>0</v>
      </c>
      <c r="G135" s="83" t="str">
        <f>CONCATENATE(D135,"_",H135)</f>
        <v>4.2.a.III_AI 1</v>
      </c>
      <c r="H135" s="83" t="s">
        <v>497</v>
      </c>
      <c r="I135" s="87" t="s">
        <v>682</v>
      </c>
      <c r="J135" s="87"/>
      <c r="K135" s="207"/>
      <c r="L135" s="207"/>
      <c r="M135" s="211">
        <f t="shared" si="58"/>
        <v>0</v>
      </c>
      <c r="N135" s="88"/>
      <c r="O135" s="88"/>
      <c r="P135" s="81"/>
    </row>
    <row r="136" spans="1:16" s="48" customFormat="1" ht="72.5" x14ac:dyDescent="0.35">
      <c r="A136" s="465"/>
      <c r="B136" s="461"/>
      <c r="C136" s="191">
        <f>OZ!A38</f>
        <v>0</v>
      </c>
      <c r="D136" s="191" t="str">
        <f>OZ!B38</f>
        <v>4.2.a.IV</v>
      </c>
      <c r="E136" s="192" t="str">
        <f>OZ!C38</f>
        <v>IV. The jurisdiction’s quality assurance program assures that each inspector provides identification as a regulatory official to the person in charge and states the purpose of the visit.</v>
      </c>
      <c r="F136" s="192">
        <f>OZ!D38</f>
        <v>0</v>
      </c>
      <c r="G136" s="83" t="str">
        <f t="shared" si="31"/>
        <v>4.2.a.IV_AI 1</v>
      </c>
      <c r="H136" s="83" t="s">
        <v>497</v>
      </c>
      <c r="I136" s="87" t="s">
        <v>683</v>
      </c>
      <c r="J136" s="87"/>
      <c r="K136" s="207"/>
      <c r="L136" s="207"/>
      <c r="M136" s="211">
        <f t="shared" si="58"/>
        <v>0</v>
      </c>
      <c r="N136" s="88"/>
      <c r="O136" s="88"/>
      <c r="P136" s="81"/>
    </row>
    <row r="137" spans="1:16" s="48" customFormat="1" ht="72.5" x14ac:dyDescent="0.35">
      <c r="A137" s="465"/>
      <c r="B137" s="461"/>
      <c r="C137" s="191">
        <f>OZ!A39</f>
        <v>0</v>
      </c>
      <c r="D137" s="191" t="str">
        <f>OZ!B39</f>
        <v>4.2.a.V</v>
      </c>
      <c r="E137" s="192" t="str">
        <f>OZ!C39</f>
        <v>V. The jurisdiction’s quality assurance program assures that each inspector interprets and applies the jurisdiction’s laws, rules, policies, procedures, and regulations required for conducting retail food inspections.</v>
      </c>
      <c r="F137" s="192">
        <f>OZ!D39</f>
        <v>0</v>
      </c>
      <c r="G137" s="83" t="str">
        <f t="shared" si="31"/>
        <v>4.2.a.V_AI 1</v>
      </c>
      <c r="H137" s="83" t="s">
        <v>497</v>
      </c>
      <c r="I137" s="87" t="s">
        <v>684</v>
      </c>
      <c r="J137" s="87"/>
      <c r="K137" s="207"/>
      <c r="L137" s="207"/>
      <c r="M137" s="211">
        <f t="shared" si="58"/>
        <v>0</v>
      </c>
      <c r="N137" s="88"/>
      <c r="O137" s="88"/>
      <c r="P137" s="81"/>
    </row>
    <row r="138" spans="1:16" s="48" customFormat="1" ht="58" x14ac:dyDescent="0.35">
      <c r="A138" s="465"/>
      <c r="B138" s="461"/>
      <c r="C138" s="191">
        <f>OZ!A40</f>
        <v>0</v>
      </c>
      <c r="D138" s="191" t="str">
        <f>OZ!B40</f>
        <v>4.2.a.VI</v>
      </c>
      <c r="E138" s="192" t="str">
        <f>OZ!C40</f>
        <v>VI. The jurisdiction’s quality assurance program assures that each inspector uses a risk-based inspection methodology to conduct the inspection.</v>
      </c>
      <c r="F138" s="192">
        <f>OZ!D40</f>
        <v>0</v>
      </c>
      <c r="G138" s="83" t="str">
        <f t="shared" si="31"/>
        <v>4.2.a.VI_AI 1</v>
      </c>
      <c r="H138" s="83" t="s">
        <v>497</v>
      </c>
      <c r="I138" s="87" t="s">
        <v>685</v>
      </c>
      <c r="J138" s="87"/>
      <c r="K138" s="207"/>
      <c r="L138" s="207"/>
      <c r="M138" s="211">
        <f t="shared" si="58"/>
        <v>0</v>
      </c>
      <c r="N138" s="88"/>
      <c r="O138" s="88"/>
      <c r="P138" s="81"/>
    </row>
    <row r="139" spans="1:16" s="48" customFormat="1" ht="87" x14ac:dyDescent="0.35">
      <c r="A139" s="465"/>
      <c r="B139" s="461"/>
      <c r="C139" s="191">
        <f>OZ!A41</f>
        <v>0</v>
      </c>
      <c r="D139" s="191" t="str">
        <f>OZ!B41</f>
        <v>4.2.a.VII</v>
      </c>
      <c r="E139" s="192" t="str">
        <f>OZ!C41</f>
        <v>VII. The jurisdiction’s quality assurance program assures that each inspector accurately determines the compliance status of each risk factor and Food Code intervention (i.e., IN compliance, OUT of compliance, Not Observed, or Not Applicable).</v>
      </c>
      <c r="F139" s="192">
        <f>OZ!D41</f>
        <v>0</v>
      </c>
      <c r="G139" s="83" t="str">
        <f t="shared" si="31"/>
        <v>4.2.a.VII_AI 1</v>
      </c>
      <c r="H139" s="83" t="s">
        <v>497</v>
      </c>
      <c r="I139" s="87" t="s">
        <v>686</v>
      </c>
      <c r="J139" s="87"/>
      <c r="K139" s="207"/>
      <c r="L139" s="207"/>
      <c r="M139" s="211">
        <f t="shared" si="58"/>
        <v>0</v>
      </c>
      <c r="N139" s="88"/>
      <c r="O139" s="88"/>
      <c r="P139" s="81"/>
    </row>
    <row r="140" spans="1:16" s="48" customFormat="1" ht="72.5" x14ac:dyDescent="0.35">
      <c r="A140" s="465"/>
      <c r="B140" s="461"/>
      <c r="C140" s="191">
        <f>OZ!A42</f>
        <v>0</v>
      </c>
      <c r="D140" s="191" t="str">
        <f>OZ!B42</f>
        <v>4.2.a.VIII</v>
      </c>
      <c r="E140" s="192" t="str">
        <f>OZ!C42</f>
        <v>VIII. The jurisdiction’s quality assurance program assures that each inspector obtains corrective action for out-of-compliance risk factors and Food Code interventions in accordance with the jurisdictions policies.</v>
      </c>
      <c r="F140" s="192">
        <f>OZ!D42</f>
        <v>0</v>
      </c>
      <c r="G140" s="83" t="str">
        <f t="shared" si="31"/>
        <v>4.2.a.VIII_AI 1</v>
      </c>
      <c r="H140" s="83" t="s">
        <v>497</v>
      </c>
      <c r="I140" s="87" t="s">
        <v>687</v>
      </c>
      <c r="J140" s="87"/>
      <c r="K140" s="207"/>
      <c r="L140" s="207"/>
      <c r="M140" s="211">
        <f t="shared" si="58"/>
        <v>0</v>
      </c>
      <c r="N140" s="88"/>
      <c r="O140" s="88"/>
      <c r="P140" s="81"/>
    </row>
    <row r="141" spans="1:16" s="48" customFormat="1" ht="159.5" x14ac:dyDescent="0.35">
      <c r="A141" s="465"/>
      <c r="B141" s="461"/>
      <c r="C141" s="191">
        <f>OZ!A43</f>
        <v>0</v>
      </c>
      <c r="D141" s="191" t="str">
        <f>OZ!B43</f>
        <v>4.2.a.IX</v>
      </c>
      <c r="E141" s="192" t="str">
        <f>OZ!C43</f>
        <v>IX. The jurisdiction’s quality assurance program assures that each inspector discusses options for the long-term control of risk factors with establishment managers when the same out-of-control risk factor occurs on consecutive inspections, in accordance with the jurisdiction’s policies. Options may include, but are not limited to, risk control plans, standard operating procedures, equipment and/or facility modification, menu modification, buyer specifications, remedial training, or HACCP Plans.</v>
      </c>
      <c r="F141" s="192">
        <f>OZ!D43</f>
        <v>0</v>
      </c>
      <c r="G141" s="83" t="str">
        <f t="shared" si="31"/>
        <v>4.2.a.IX_AI 1</v>
      </c>
      <c r="H141" s="83" t="s">
        <v>497</v>
      </c>
      <c r="I141" s="87" t="s">
        <v>688</v>
      </c>
      <c r="J141" s="87"/>
      <c r="K141" s="207"/>
      <c r="L141" s="207"/>
      <c r="M141" s="211">
        <f t="shared" si="58"/>
        <v>0</v>
      </c>
      <c r="N141" s="88"/>
      <c r="O141" s="88"/>
      <c r="P141" s="81"/>
    </row>
    <row r="142" spans="1:16" s="48" customFormat="1" ht="87" x14ac:dyDescent="0.35">
      <c r="A142" s="465"/>
      <c r="B142" s="461"/>
      <c r="C142" s="191">
        <f>OZ!A44</f>
        <v>0</v>
      </c>
      <c r="D142" s="191" t="str">
        <f>OZ!B44</f>
        <v>4.2.a.X</v>
      </c>
      <c r="E142" s="192" t="str">
        <f>OZ!C44</f>
        <v>X. The jurisdiction’s quality assurance program assures that each inspector verifies correction of out-of-compliance observations identified during the previous inspection. In addition, follows through with compliance and enforcement in accordance with jurisdiction’s policies.</v>
      </c>
      <c r="F142" s="192">
        <f>OZ!D44</f>
        <v>0</v>
      </c>
      <c r="G142" s="83" t="str">
        <f t="shared" si="31"/>
        <v>4.2.a.X_AI 1</v>
      </c>
      <c r="H142" s="83" t="s">
        <v>497</v>
      </c>
      <c r="I142" s="87" t="s">
        <v>689</v>
      </c>
      <c r="J142" s="87"/>
      <c r="K142" s="207"/>
      <c r="L142" s="207"/>
      <c r="M142" s="211">
        <f t="shared" si="58"/>
        <v>0</v>
      </c>
      <c r="N142" s="88"/>
      <c r="O142" s="88"/>
      <c r="P142" s="81"/>
    </row>
    <row r="143" spans="1:16" s="48" customFormat="1" ht="87" x14ac:dyDescent="0.35">
      <c r="A143" s="465"/>
      <c r="B143" s="461"/>
      <c r="C143" s="191">
        <f>OZ!A45</f>
        <v>0</v>
      </c>
      <c r="D143" s="191" t="str">
        <f>OZ!B45</f>
        <v>4.2.a.XI</v>
      </c>
      <c r="E143" s="192" t="str">
        <f>OZ!C45</f>
        <v>XI. The jurisdiction’s quality assurance program assures that each inspector conducts an exit interview that explains the out-of-compliance observations, corrective actions, and timeframes for correction, in accordance with the jurisdiction’s policies.</v>
      </c>
      <c r="F143" s="192">
        <f>OZ!D45</f>
        <v>0</v>
      </c>
      <c r="G143" s="83" t="str">
        <f t="shared" si="31"/>
        <v>4.2.a.XI_AI 1</v>
      </c>
      <c r="H143" s="83" t="s">
        <v>497</v>
      </c>
      <c r="I143" s="87" t="s">
        <v>690</v>
      </c>
      <c r="J143" s="87"/>
      <c r="K143" s="207"/>
      <c r="L143" s="207"/>
      <c r="M143" s="211">
        <f t="shared" si="58"/>
        <v>0</v>
      </c>
      <c r="N143" s="88"/>
      <c r="O143" s="88"/>
      <c r="P143" s="81"/>
    </row>
    <row r="144" spans="1:16" s="48" customFormat="1" ht="87" x14ac:dyDescent="0.35">
      <c r="A144" s="465"/>
      <c r="B144" s="461"/>
      <c r="C144" s="191">
        <f>OZ!A46</f>
        <v>0</v>
      </c>
      <c r="D144" s="191" t="str">
        <f>OZ!B46</f>
        <v>4.2.a.XII</v>
      </c>
      <c r="E144" s="192" t="str">
        <f>OZ!C46</f>
        <v>XII. The jurisdiction’s quality assurance program assures that each inspector provides the inspection report and, when necessary, cross-referenced documents, to the person in charge or permit holder, in accordance with the jurisdiction’s policies.</v>
      </c>
      <c r="F144" s="192">
        <f>OZ!D46</f>
        <v>0</v>
      </c>
      <c r="G144" s="83" t="str">
        <f t="shared" si="31"/>
        <v>4.2.a.XII_AI 1</v>
      </c>
      <c r="H144" s="83" t="s">
        <v>497</v>
      </c>
      <c r="I144" s="87" t="s">
        <v>691</v>
      </c>
      <c r="J144" s="87"/>
      <c r="K144" s="207"/>
      <c r="L144" s="207"/>
      <c r="M144" s="211">
        <f t="shared" si="58"/>
        <v>0</v>
      </c>
      <c r="N144" s="88"/>
      <c r="O144" s="88"/>
      <c r="P144" s="81"/>
    </row>
    <row r="145" spans="1:16" s="48" customFormat="1" ht="58" x14ac:dyDescent="0.35">
      <c r="A145" s="465"/>
      <c r="B145" s="461"/>
      <c r="C145" s="191">
        <f>OZ!A47</f>
        <v>0</v>
      </c>
      <c r="D145" s="191" t="str">
        <f>OZ!B47</f>
        <v>4.2.a.XIII</v>
      </c>
      <c r="E145" s="192" t="str">
        <f>OZ!C47</f>
        <v>XIII. The jurisdiction’s quality assurance program assures that each inspector demonstrates proper sanitary practices as expected from a food service employee.</v>
      </c>
      <c r="F145" s="192">
        <f>OZ!D47</f>
        <v>0</v>
      </c>
      <c r="G145" s="83" t="str">
        <f t="shared" si="31"/>
        <v>4.2.a.XIII_AI 1</v>
      </c>
      <c r="H145" s="83" t="s">
        <v>497</v>
      </c>
      <c r="I145" s="87" t="s">
        <v>692</v>
      </c>
      <c r="J145" s="87"/>
      <c r="K145" s="207"/>
      <c r="L145" s="207"/>
      <c r="M145" s="211">
        <f t="shared" si="58"/>
        <v>0</v>
      </c>
      <c r="N145" s="88"/>
      <c r="O145" s="88"/>
      <c r="P145" s="81"/>
    </row>
    <row r="146" spans="1:16" s="48" customFormat="1" ht="72.5" x14ac:dyDescent="0.35">
      <c r="A146" s="465"/>
      <c r="B146" s="461"/>
      <c r="C146" s="191">
        <f>OZ!A48</f>
        <v>0</v>
      </c>
      <c r="D146" s="191" t="str">
        <f>OZ!B48</f>
        <v>4.2.a.XIV</v>
      </c>
      <c r="E146" s="192" t="str">
        <f>OZ!C48</f>
        <v>XIV. The jurisdiction’s quality assurance program assures that each inspector completed the inspection form per the jurisdiction’s policies (i.e., observations, public health reasons, applicable code reference, compliance dates).</v>
      </c>
      <c r="F146" s="192">
        <f>OZ!D48</f>
        <v>0</v>
      </c>
      <c r="G146" s="83" t="str">
        <f t="shared" si="31"/>
        <v>4.2.a.XIV_AI 1</v>
      </c>
      <c r="H146" s="83" t="s">
        <v>497</v>
      </c>
      <c r="I146" s="87" t="s">
        <v>693</v>
      </c>
      <c r="J146" s="87"/>
      <c r="K146" s="207"/>
      <c r="L146" s="207"/>
      <c r="M146" s="211">
        <f t="shared" si="58"/>
        <v>0</v>
      </c>
      <c r="N146" s="88"/>
      <c r="O146" s="88"/>
      <c r="P146" s="81"/>
    </row>
    <row r="147" spans="1:16" s="48" customFormat="1" ht="58" x14ac:dyDescent="0.35">
      <c r="A147" s="465"/>
      <c r="B147" s="461"/>
      <c r="C147" s="191">
        <f>OZ!A49</f>
        <v>0</v>
      </c>
      <c r="D147" s="191" t="str">
        <f>OZ!B49</f>
        <v>4.2.a.XV</v>
      </c>
      <c r="E147" s="192" t="str">
        <f>OZ!C49</f>
        <v>XV. The jurisdiction’s quality assurance program assures that each inspector document the status of each risk factor and intervention (IN, OUT, NA, NO).</v>
      </c>
      <c r="F147" s="192">
        <f>OZ!D49</f>
        <v>0</v>
      </c>
      <c r="G147" s="83" t="str">
        <f t="shared" si="31"/>
        <v>4.2.a.XV_AI 1</v>
      </c>
      <c r="H147" s="83" t="s">
        <v>497</v>
      </c>
      <c r="I147" s="87" t="s">
        <v>694</v>
      </c>
      <c r="J147" s="87"/>
      <c r="K147" s="207"/>
      <c r="L147" s="207"/>
      <c r="M147" s="211">
        <f t="shared" si="58"/>
        <v>0</v>
      </c>
      <c r="N147" s="88"/>
      <c r="O147" s="88"/>
      <c r="P147" s="81"/>
    </row>
    <row r="148" spans="1:16" s="48" customFormat="1" ht="72.5" x14ac:dyDescent="0.35">
      <c r="A148" s="465"/>
      <c r="B148" s="461"/>
      <c r="C148" s="191">
        <f>OZ!A50</f>
        <v>0</v>
      </c>
      <c r="D148" s="191" t="str">
        <f>OZ!B50</f>
        <v>4.2.a.XVI</v>
      </c>
      <c r="E148" s="192" t="str">
        <f>OZ!C50</f>
        <v>XVI. The jurisdiction’s quality assurance program assures that each inspector cites the proper code provisions for risk factors and Food Code interventions, in accordance with the jurisdiction’s policies.</v>
      </c>
      <c r="F148" s="192">
        <f>OZ!D50</f>
        <v>0</v>
      </c>
      <c r="G148" s="83" t="str">
        <f t="shared" si="31"/>
        <v>4.2.a.XVI_AI 1</v>
      </c>
      <c r="H148" s="83" t="s">
        <v>497</v>
      </c>
      <c r="I148" s="87" t="s">
        <v>695</v>
      </c>
      <c r="J148" s="87"/>
      <c r="K148" s="207"/>
      <c r="L148" s="207"/>
      <c r="M148" s="211">
        <f t="shared" si="58"/>
        <v>0</v>
      </c>
      <c r="N148" s="88"/>
      <c r="O148" s="88"/>
      <c r="P148" s="81"/>
    </row>
    <row r="149" spans="1:16" s="48" customFormat="1" ht="72.5" x14ac:dyDescent="0.35">
      <c r="A149" s="465"/>
      <c r="B149" s="461"/>
      <c r="C149" s="191">
        <f>OZ!A51</f>
        <v>0</v>
      </c>
      <c r="D149" s="191" t="str">
        <f>OZ!B51</f>
        <v>4.2.a.XVII</v>
      </c>
      <c r="E149" s="192" t="str">
        <f>OZ!C51</f>
        <v>XVII. The jurisdiction’s quality assurance program assures that each inspector documents corrective action for out-of-compliance risk factors and Food Code interventions in accordance with the jurisdiction’s policies.</v>
      </c>
      <c r="F149" s="192">
        <f>OZ!D51</f>
        <v>0</v>
      </c>
      <c r="G149" s="83" t="str">
        <f t="shared" si="31"/>
        <v>4.2.a.XVII_AI 1</v>
      </c>
      <c r="H149" s="83" t="s">
        <v>497</v>
      </c>
      <c r="I149" s="87" t="s">
        <v>696</v>
      </c>
      <c r="J149" s="87"/>
      <c r="K149" s="207"/>
      <c r="L149" s="207"/>
      <c r="M149" s="211">
        <f t="shared" si="58"/>
        <v>0</v>
      </c>
      <c r="N149" s="88"/>
      <c r="O149" s="88"/>
      <c r="P149" s="81"/>
    </row>
    <row r="150" spans="1:16" s="48" customFormat="1" ht="159.5" x14ac:dyDescent="0.35">
      <c r="A150" s="465"/>
      <c r="B150" s="461"/>
      <c r="C150" s="191">
        <f>OZ!A52</f>
        <v>0</v>
      </c>
      <c r="D150" s="191" t="str">
        <f>OZ!B52</f>
        <v>4.2.a.XVIII</v>
      </c>
      <c r="E150" s="192" t="str">
        <f>OZ!C52</f>
        <v>XVIII. The jurisdiction’s quality assurance program assures that each inspector documents that options for the long-term control of risk factors were discussed with establishment managers when the same out-of-control risk factor occurs on consecutive inspections. Options may include, but are not limited to, risk control plans, standard operating procedures, equipment and/or facility modification, menu modification, buyer specifications, remedial training, or HACCP Plans.</v>
      </c>
      <c r="F150" s="192">
        <f>OZ!D52</f>
        <v>0</v>
      </c>
      <c r="G150" s="83" t="str">
        <f t="shared" si="31"/>
        <v>4.2.a.XVIII_AI 1</v>
      </c>
      <c r="H150" s="83" t="s">
        <v>497</v>
      </c>
      <c r="I150" s="87" t="s">
        <v>697</v>
      </c>
      <c r="J150" s="87"/>
      <c r="K150" s="207"/>
      <c r="L150" s="207"/>
      <c r="M150" s="211">
        <f t="shared" si="58"/>
        <v>0</v>
      </c>
      <c r="N150" s="88"/>
      <c r="O150" s="88"/>
      <c r="P150" s="81"/>
    </row>
    <row r="151" spans="1:16" s="48" customFormat="1" ht="116" x14ac:dyDescent="0.35">
      <c r="A151" s="465"/>
      <c r="B151" s="461"/>
      <c r="C151" s="191">
        <f>OZ!A53</f>
        <v>0</v>
      </c>
      <c r="D151" s="191" t="str">
        <f>OZ!B53</f>
        <v>4.2.a.XIX</v>
      </c>
      <c r="E151" s="192" t="str">
        <f>OZ!C53</f>
        <v>XIX. The jurisdiction’s quality assurance program assures that each inspector accurately completes compliance or regulatory documents (i.e., exhibits, attachments, sample forms), appropriately cross-references them within the inspection report, and includes them with the inspection report, in accordance with the jurisdiction’s policies.</v>
      </c>
      <c r="F151" s="192">
        <f>OZ!D53</f>
        <v>0</v>
      </c>
      <c r="G151" s="83" t="str">
        <f t="shared" si="31"/>
        <v>4.2.a.XIX_AI 1</v>
      </c>
      <c r="H151" s="83" t="s">
        <v>497</v>
      </c>
      <c r="I151" s="87" t="s">
        <v>698</v>
      </c>
      <c r="J151" s="87"/>
      <c r="K151" s="207"/>
      <c r="L151" s="207"/>
      <c r="M151" s="211">
        <f t="shared" si="58"/>
        <v>0</v>
      </c>
      <c r="N151" s="88"/>
      <c r="O151" s="88"/>
      <c r="P151" s="81"/>
    </row>
    <row r="152" spans="1:16" s="48" customFormat="1" ht="58" x14ac:dyDescent="0.35">
      <c r="A152" s="465"/>
      <c r="B152" s="461"/>
      <c r="C152" s="191">
        <f>OZ!A54</f>
        <v>0</v>
      </c>
      <c r="D152" s="191" t="str">
        <f>OZ!B54</f>
        <v>4.2.a.XX</v>
      </c>
      <c r="E152" s="192" t="str">
        <f>OZ!C54</f>
        <v>XX. The jurisdiction’s quality assurance program assures that each inspector files reports and other documentation in a timely manner, in accordance with the jurisdiction’s policies.</v>
      </c>
      <c r="F152" s="192">
        <f>OZ!D54</f>
        <v>0</v>
      </c>
      <c r="G152" s="83" t="str">
        <f t="shared" si="31"/>
        <v>4.2.a.XX_AI 1</v>
      </c>
      <c r="H152" s="83" t="s">
        <v>497</v>
      </c>
      <c r="I152" s="87" t="s">
        <v>699</v>
      </c>
      <c r="J152" s="87"/>
      <c r="K152" s="207"/>
      <c r="L152" s="207"/>
      <c r="M152" s="211">
        <f t="shared" si="58"/>
        <v>0</v>
      </c>
      <c r="N152" s="88"/>
      <c r="O152" s="88"/>
      <c r="P152" s="81"/>
    </row>
    <row r="153" spans="1:16" ht="116" x14ac:dyDescent="0.35">
      <c r="A153" s="465"/>
      <c r="B153" s="424" t="s">
        <v>700</v>
      </c>
      <c r="C153" s="192">
        <f>OZ!A55</f>
        <v>0</v>
      </c>
      <c r="D153" s="192" t="str">
        <f>OZ!B55</f>
        <v>4.3.a</v>
      </c>
      <c r="E153" s="192" t="str">
        <f>OZ!C55</f>
        <v>a. The program effectiveness measure documents that 3 self-assessment field reviews were conducted for each employee performing retail food and or foodservice inspection work during the five-year self-assessment period. [New staff who have not completed Steps 1 through 3 of Standard 2 are exempt from this field measurement.]</v>
      </c>
      <c r="F153" s="192">
        <f>OZ!D55</f>
        <v>0</v>
      </c>
      <c r="G153" s="84" t="str">
        <f t="shared" si="31"/>
        <v>4.3.a_AI 1</v>
      </c>
      <c r="H153" s="84" t="s">
        <v>497</v>
      </c>
      <c r="I153" s="87" t="s">
        <v>701</v>
      </c>
      <c r="J153" s="87"/>
      <c r="M153" s="211">
        <f t="shared" si="58"/>
        <v>0</v>
      </c>
      <c r="N153" s="204"/>
      <c r="O153" s="80"/>
      <c r="P153" s="201"/>
    </row>
    <row r="154" spans="1:16" ht="70.5" customHeight="1" x14ac:dyDescent="0.35">
      <c r="A154" s="465"/>
      <c r="B154" s="424"/>
      <c r="C154" s="192">
        <f>OZ!A56</f>
        <v>0</v>
      </c>
      <c r="D154" s="192" t="str">
        <f>OZ!B56</f>
        <v>4.3.b</v>
      </c>
      <c r="E154" s="402" t="str">
        <f>OZ!C56</f>
        <v>b. Based on the self-assessment field reviews using the statistical method described in Standard 4: Self-Assessment Worksheet, the jurisdiction’s regulatory staff achieves a rate of 75% on each quality element for jurisdictions with 10 or more inspectors. For jurisdictions with less than 10 inspectors, the achievement rate meets or exceeds the Table 4-1 calculation.</v>
      </c>
      <c r="F154" s="402">
        <f>OZ!D56</f>
        <v>0</v>
      </c>
      <c r="G154" s="84" t="str">
        <f>CONCATENATE($D$154,"_",H154)</f>
        <v>4.3.b_AI 1</v>
      </c>
      <c r="H154" s="84" t="s">
        <v>497</v>
      </c>
      <c r="I154" s="87" t="s">
        <v>702</v>
      </c>
      <c r="J154" s="87"/>
      <c r="M154" s="211">
        <f t="shared" si="58"/>
        <v>0</v>
      </c>
      <c r="N154" s="204"/>
      <c r="O154" s="80"/>
      <c r="P154" s="201"/>
    </row>
    <row r="155" spans="1:16" ht="72.5" x14ac:dyDescent="0.35">
      <c r="A155" s="465"/>
      <c r="B155" s="424"/>
      <c r="C155" s="192">
        <f>C154</f>
        <v>0</v>
      </c>
      <c r="D155" s="192" t="str">
        <f>D154</f>
        <v>4.3.b</v>
      </c>
      <c r="E155" s="402"/>
      <c r="F155" s="402"/>
      <c r="G155" s="84" t="str">
        <f>CONCATENATE($D$154,"_",H155)</f>
        <v>4.3.b_AI 2</v>
      </c>
      <c r="H155" s="84" t="s">
        <v>500</v>
      </c>
      <c r="I155" s="87" t="s">
        <v>703</v>
      </c>
      <c r="J155" s="87" t="s">
        <v>704</v>
      </c>
      <c r="M155" s="211">
        <f t="shared" si="58"/>
        <v>0</v>
      </c>
      <c r="N155" s="204"/>
      <c r="O155" s="80"/>
      <c r="P155" s="201"/>
    </row>
    <row r="156" spans="1:16" ht="29" x14ac:dyDescent="0.35">
      <c r="A156" s="468" t="s">
        <v>310</v>
      </c>
      <c r="B156" s="471" t="s">
        <v>705</v>
      </c>
      <c r="C156" s="192" t="str">
        <f>OZ!A57</f>
        <v>YES</v>
      </c>
      <c r="D156" s="192" t="str">
        <f>OZ!B57</f>
        <v>Standard 5 Prep Work</v>
      </c>
      <c r="E156" s="402" t="str">
        <f>OZ!C57</f>
        <v>Organizational Steps to Aid Success</v>
      </c>
      <c r="F156" s="402">
        <f>OZ!D57</f>
        <v>0</v>
      </c>
      <c r="G156" s="84" t="str">
        <f>CONCATENATE($D$156,"_",H156)</f>
        <v>Standard 5 Prep Work_AI 1</v>
      </c>
      <c r="H156" s="84" t="s">
        <v>497</v>
      </c>
      <c r="I156" s="87" t="s">
        <v>706</v>
      </c>
      <c r="J156" s="87" t="s">
        <v>499</v>
      </c>
      <c r="M156" s="211">
        <f t="shared" si="58"/>
        <v>0</v>
      </c>
      <c r="N156" s="204"/>
      <c r="O156" s="80"/>
      <c r="P156" s="201"/>
    </row>
    <row r="157" spans="1:16" ht="29" x14ac:dyDescent="0.35">
      <c r="A157" s="468"/>
      <c r="B157" s="471"/>
      <c r="C157" s="192" t="str">
        <f>$C$156</f>
        <v>YES</v>
      </c>
      <c r="D157" s="192" t="str">
        <f>$D$156</f>
        <v>Standard 5 Prep Work</v>
      </c>
      <c r="E157" s="402"/>
      <c r="F157" s="402"/>
      <c r="G157" s="84" t="str">
        <f t="shared" ref="G157:G164" si="59">CONCATENATE($D$156,"_",H157)</f>
        <v>Standard 5 Prep Work_AI 2</v>
      </c>
      <c r="H157" s="84" t="s">
        <v>500</v>
      </c>
      <c r="I157" s="87" t="s">
        <v>707</v>
      </c>
      <c r="J157" s="87"/>
      <c r="M157" s="211">
        <f t="shared" si="58"/>
        <v>0</v>
      </c>
      <c r="N157" s="204"/>
      <c r="O157" s="80"/>
      <c r="P157" s="201"/>
    </row>
    <row r="158" spans="1:16" ht="43.5" x14ac:dyDescent="0.35">
      <c r="A158" s="468"/>
      <c r="B158" s="471"/>
      <c r="C158" s="192" t="str">
        <f t="shared" ref="C158:C164" si="60">$C$156</f>
        <v>YES</v>
      </c>
      <c r="D158" s="192" t="str">
        <f t="shared" ref="D158:D164" si="61">$D$156</f>
        <v>Standard 5 Prep Work</v>
      </c>
      <c r="E158" s="402"/>
      <c r="F158" s="402"/>
      <c r="G158" s="84" t="str">
        <f t="shared" si="59"/>
        <v>Standard 5 Prep Work_AI 3</v>
      </c>
      <c r="H158" s="84" t="s">
        <v>502</v>
      </c>
      <c r="I158" s="87" t="s">
        <v>708</v>
      </c>
      <c r="J158" s="87"/>
      <c r="M158" s="211">
        <f t="shared" si="58"/>
        <v>0</v>
      </c>
      <c r="N158" s="204"/>
      <c r="O158" s="80"/>
      <c r="P158" s="201"/>
    </row>
    <row r="159" spans="1:16" ht="43.5" x14ac:dyDescent="0.35">
      <c r="A159" s="468"/>
      <c r="B159" s="471"/>
      <c r="C159" s="192" t="str">
        <f t="shared" si="60"/>
        <v>YES</v>
      </c>
      <c r="D159" s="192" t="str">
        <f t="shared" si="61"/>
        <v>Standard 5 Prep Work</v>
      </c>
      <c r="E159" s="402"/>
      <c r="F159" s="402"/>
      <c r="G159" s="84" t="str">
        <f t="shared" si="59"/>
        <v>Standard 5 Prep Work_AI 4</v>
      </c>
      <c r="H159" s="84" t="s">
        <v>504</v>
      </c>
      <c r="I159" s="87" t="s">
        <v>709</v>
      </c>
      <c r="J159" s="87" t="s">
        <v>601</v>
      </c>
      <c r="M159" s="211">
        <f t="shared" si="58"/>
        <v>0</v>
      </c>
      <c r="N159" s="204"/>
      <c r="O159" s="80"/>
      <c r="P159" s="201"/>
    </row>
    <row r="160" spans="1:16" ht="43.5" x14ac:dyDescent="0.35">
      <c r="A160" s="468"/>
      <c r="B160" s="471"/>
      <c r="C160" s="192" t="str">
        <f t="shared" si="60"/>
        <v>YES</v>
      </c>
      <c r="D160" s="192" t="str">
        <f t="shared" si="61"/>
        <v>Standard 5 Prep Work</v>
      </c>
      <c r="E160" s="402"/>
      <c r="F160" s="402"/>
      <c r="G160" s="84" t="str">
        <f t="shared" si="59"/>
        <v>Standard 5 Prep Work_AI 5</v>
      </c>
      <c r="H160" s="84" t="s">
        <v>507</v>
      </c>
      <c r="I160" s="87" t="s">
        <v>710</v>
      </c>
      <c r="J160" s="87" t="s">
        <v>603</v>
      </c>
      <c r="M160" s="211">
        <f t="shared" si="58"/>
        <v>0</v>
      </c>
      <c r="N160" s="204"/>
      <c r="O160" s="80"/>
      <c r="P160" s="201"/>
    </row>
    <row r="161" spans="1:16" ht="101.5" x14ac:dyDescent="0.35">
      <c r="A161" s="468"/>
      <c r="B161" s="471"/>
      <c r="C161" s="192" t="str">
        <f t="shared" si="60"/>
        <v>YES</v>
      </c>
      <c r="D161" s="192" t="str">
        <f t="shared" si="61"/>
        <v>Standard 5 Prep Work</v>
      </c>
      <c r="E161" s="402"/>
      <c r="F161" s="402"/>
      <c r="G161" s="84" t="str">
        <f t="shared" si="59"/>
        <v>Standard 5 Prep Work_AI 6</v>
      </c>
      <c r="H161" s="84" t="s">
        <v>509</v>
      </c>
      <c r="I161" s="87" t="s">
        <v>711</v>
      </c>
      <c r="J161" s="87" t="s">
        <v>605</v>
      </c>
      <c r="M161" s="211">
        <f t="shared" si="58"/>
        <v>0</v>
      </c>
      <c r="N161" s="204"/>
      <c r="O161" s="80"/>
      <c r="P161" s="201"/>
    </row>
    <row r="162" spans="1:16" ht="72.5" x14ac:dyDescent="0.35">
      <c r="A162" s="468"/>
      <c r="B162" s="471"/>
      <c r="C162" s="192" t="str">
        <f t="shared" si="60"/>
        <v>YES</v>
      </c>
      <c r="D162" s="192" t="str">
        <f t="shared" si="61"/>
        <v>Standard 5 Prep Work</v>
      </c>
      <c r="E162" s="402"/>
      <c r="F162" s="402"/>
      <c r="G162" s="84" t="str">
        <f t="shared" si="59"/>
        <v>Standard 5 Prep Work_AI 7</v>
      </c>
      <c r="H162" s="84" t="s">
        <v>511</v>
      </c>
      <c r="I162" s="87" t="s">
        <v>712</v>
      </c>
      <c r="J162" s="87"/>
      <c r="M162" s="211">
        <f t="shared" si="58"/>
        <v>0</v>
      </c>
      <c r="N162" s="204"/>
      <c r="O162" s="80"/>
      <c r="P162" s="201"/>
    </row>
    <row r="163" spans="1:16" ht="43.5" x14ac:dyDescent="0.35">
      <c r="A163" s="468"/>
      <c r="B163" s="471"/>
      <c r="C163" s="192" t="str">
        <f t="shared" si="60"/>
        <v>YES</v>
      </c>
      <c r="D163" s="192" t="str">
        <f t="shared" si="61"/>
        <v>Standard 5 Prep Work</v>
      </c>
      <c r="E163" s="402"/>
      <c r="F163" s="402"/>
      <c r="G163" s="84" t="str">
        <f t="shared" si="59"/>
        <v>Standard 5 Prep Work_AI 8</v>
      </c>
      <c r="H163" s="84" t="s">
        <v>513</v>
      </c>
      <c r="I163" s="87" t="s">
        <v>713</v>
      </c>
      <c r="J163" s="87"/>
      <c r="M163" s="211">
        <f t="shared" si="58"/>
        <v>0</v>
      </c>
      <c r="N163" s="204"/>
      <c r="O163" s="80"/>
      <c r="P163" s="201"/>
    </row>
    <row r="164" spans="1:16" ht="58" x14ac:dyDescent="0.35">
      <c r="A164" s="468"/>
      <c r="B164" s="471"/>
      <c r="C164" s="192" t="str">
        <f t="shared" si="60"/>
        <v>YES</v>
      </c>
      <c r="D164" s="192" t="str">
        <f t="shared" si="61"/>
        <v>Standard 5 Prep Work</v>
      </c>
      <c r="E164" s="402"/>
      <c r="F164" s="402"/>
      <c r="G164" s="84" t="str">
        <f t="shared" si="59"/>
        <v>Standard 5 Prep Work_AI 9</v>
      </c>
      <c r="H164" s="84" t="s">
        <v>714</v>
      </c>
      <c r="I164" s="87" t="s">
        <v>715</v>
      </c>
      <c r="J164" s="87"/>
      <c r="M164" s="211">
        <f t="shared" si="58"/>
        <v>0</v>
      </c>
      <c r="N164" s="204"/>
      <c r="O164" s="80"/>
      <c r="P164" s="201"/>
    </row>
    <row r="165" spans="1:16" s="48" customFormat="1" ht="58" x14ac:dyDescent="0.35">
      <c r="A165" s="468"/>
      <c r="B165" s="462" t="s">
        <v>716</v>
      </c>
      <c r="C165" s="191">
        <f>OZ!A58</f>
        <v>0</v>
      </c>
      <c r="D165" s="191" t="str">
        <f>OZ!B58</f>
        <v>5.1.a</v>
      </c>
      <c r="E165" s="402" t="str">
        <f>OZ!C58</f>
        <v>a. The program has written operating procedures for responding to and/or conducting investigations of foodborne illness and food-related injury that clearly identify the roles, duties, and responsibilities of program staff and how the program interacts with other relevant departments and agencies. (The procedures may be contained in a single source document or in multiple documents.)</v>
      </c>
      <c r="F165" s="402">
        <f>OZ!D58</f>
        <v>0</v>
      </c>
      <c r="G165" s="83" t="str">
        <f>CONCATENATE($D$165,"_",H165)</f>
        <v>5.1.a_AI 1</v>
      </c>
      <c r="H165" s="83" t="s">
        <v>497</v>
      </c>
      <c r="I165" s="87" t="s">
        <v>717</v>
      </c>
      <c r="J165" s="87" t="s">
        <v>718</v>
      </c>
      <c r="K165" s="207"/>
      <c r="L165" s="207"/>
      <c r="M165" s="211">
        <f t="shared" si="58"/>
        <v>0</v>
      </c>
      <c r="N165" s="88"/>
      <c r="O165" s="88"/>
      <c r="P165" s="81"/>
    </row>
    <row r="166" spans="1:16" s="48" customFormat="1" ht="43.5" x14ac:dyDescent="0.35">
      <c r="A166" s="468"/>
      <c r="B166" s="462"/>
      <c r="C166" s="191">
        <f>$C$165</f>
        <v>0</v>
      </c>
      <c r="D166" s="191" t="str">
        <f>$D$165</f>
        <v>5.1.a</v>
      </c>
      <c r="E166" s="402"/>
      <c r="F166" s="402"/>
      <c r="G166" s="83" t="str">
        <f t="shared" ref="G166:G167" si="62">CONCATENATE($D$165,"_",H166)</f>
        <v>5.1.a_AI 2</v>
      </c>
      <c r="H166" s="83" t="s">
        <v>500</v>
      </c>
      <c r="I166" s="87" t="s">
        <v>719</v>
      </c>
      <c r="J166" s="87"/>
      <c r="K166" s="207"/>
      <c r="L166" s="207"/>
      <c r="M166" s="211">
        <f t="shared" si="58"/>
        <v>0</v>
      </c>
      <c r="N166" s="88"/>
      <c r="O166" s="88"/>
      <c r="P166" s="81"/>
    </row>
    <row r="167" spans="1:16" s="48" customFormat="1" ht="29" x14ac:dyDescent="0.35">
      <c r="A167" s="468"/>
      <c r="B167" s="462"/>
      <c r="C167" s="191">
        <f t="shared" ref="C167" si="63">$C$165</f>
        <v>0</v>
      </c>
      <c r="D167" s="191" t="str">
        <f t="shared" ref="D167" si="64">$D$165</f>
        <v>5.1.a</v>
      </c>
      <c r="E167" s="402"/>
      <c r="F167" s="402"/>
      <c r="G167" s="83" t="str">
        <f t="shared" si="62"/>
        <v>5.1.a_AI 3</v>
      </c>
      <c r="H167" s="83" t="s">
        <v>502</v>
      </c>
      <c r="I167" s="87" t="s">
        <v>720</v>
      </c>
      <c r="J167" s="87" t="s">
        <v>721</v>
      </c>
      <c r="K167" s="207"/>
      <c r="L167" s="207"/>
      <c r="M167" s="211">
        <f t="shared" si="58"/>
        <v>0</v>
      </c>
      <c r="N167" s="88"/>
      <c r="O167" s="88"/>
      <c r="P167" s="81"/>
    </row>
    <row r="168" spans="1:16" s="48" customFormat="1" ht="72.5" x14ac:dyDescent="0.35">
      <c r="A168" s="468"/>
      <c r="B168" s="462"/>
      <c r="C168" s="191">
        <f>OZ!A59</f>
        <v>0</v>
      </c>
      <c r="D168" s="191" t="str">
        <f>OZ!B59</f>
        <v>5.1.b</v>
      </c>
      <c r="E168" s="192" t="str">
        <f>OZ!C59</f>
        <v>b. The program maintains contact lists for individuals, departments, and agencies that may be involved in the investigation of foodborne illnesses, food-related injuries or contamination of food.</v>
      </c>
      <c r="F168" s="192">
        <f>OZ!D59</f>
        <v>0</v>
      </c>
      <c r="G168" s="83" t="str">
        <f t="shared" ref="G168:G342" si="65">CONCATENATE(D168,"_",H168)</f>
        <v>5.1.b_AI 1</v>
      </c>
      <c r="H168" s="83" t="s">
        <v>497</v>
      </c>
      <c r="I168" s="87" t="s">
        <v>722</v>
      </c>
      <c r="J168" s="87" t="s">
        <v>723</v>
      </c>
      <c r="K168" s="207"/>
      <c r="L168" s="207"/>
      <c r="M168" s="211">
        <f t="shared" si="58"/>
        <v>0</v>
      </c>
      <c r="N168" s="88"/>
      <c r="O168" s="88"/>
      <c r="P168" s="81"/>
    </row>
    <row r="169" spans="1:16" s="48" customFormat="1" ht="116" x14ac:dyDescent="0.35">
      <c r="A169" s="468"/>
      <c r="B169" s="462"/>
      <c r="C169" s="191">
        <f>OZ!A60</f>
        <v>0</v>
      </c>
      <c r="D169" s="191" t="str">
        <f>OZ!B60</f>
        <v>5.1.c</v>
      </c>
      <c r="E169" s="192" t="str">
        <f>OZ!C60</f>
        <v>c. The program maintains a written operating procedure or a Memorandum of Understanding (MOU) with the appropriate epidemiological investigation program/department to conduct foodborne illness investigations and to report findings. The operating procedure or MOU clearly identifies the roles, duties, and responsibilities of each party.</v>
      </c>
      <c r="F169" s="192">
        <f>OZ!D60</f>
        <v>0</v>
      </c>
      <c r="G169" s="83" t="str">
        <f t="shared" si="65"/>
        <v>5.1.c_AI 1</v>
      </c>
      <c r="H169" s="83" t="s">
        <v>497</v>
      </c>
      <c r="I169" s="87" t="s">
        <v>724</v>
      </c>
      <c r="J169" s="87" t="s">
        <v>725</v>
      </c>
      <c r="K169" s="207"/>
      <c r="L169" s="207"/>
      <c r="M169" s="211">
        <f t="shared" si="58"/>
        <v>0</v>
      </c>
      <c r="N169" s="88"/>
      <c r="O169" s="88"/>
      <c r="P169" s="81"/>
    </row>
    <row r="170" spans="1:16" s="48" customFormat="1" ht="43.5" x14ac:dyDescent="0.35">
      <c r="A170" s="468"/>
      <c r="B170" s="462"/>
      <c r="C170" s="191">
        <f>OZ!A61</f>
        <v>0</v>
      </c>
      <c r="D170" s="191" t="str">
        <f>OZ!B61</f>
        <v>5.1.d</v>
      </c>
      <c r="E170" s="402" t="str">
        <f>OZ!C61</f>
        <v>d. The program maintains logs or databases for all complaint or referral reports from other sources alleging food-related illness, food-related injury, or intentional food contamination. The final disposition for each complaint is recorded in the log or database and is filed in, or linked to, the establishment record for retrieval purposes.</v>
      </c>
      <c r="F170" s="402">
        <f>OZ!D61</f>
        <v>0</v>
      </c>
      <c r="G170" s="83" t="str">
        <f>CONCATENATE($D$170,"_",H170)</f>
        <v>5.1.d_AI 1</v>
      </c>
      <c r="H170" s="83" t="s">
        <v>497</v>
      </c>
      <c r="I170" s="87" t="s">
        <v>726</v>
      </c>
      <c r="J170" s="87"/>
      <c r="K170" s="207"/>
      <c r="L170" s="207"/>
      <c r="M170" s="211">
        <f t="shared" si="58"/>
        <v>0</v>
      </c>
      <c r="N170" s="88"/>
      <c r="O170" s="88"/>
      <c r="P170" s="81"/>
    </row>
    <row r="171" spans="1:16" s="48" customFormat="1" ht="14.5" x14ac:dyDescent="0.35">
      <c r="A171" s="468"/>
      <c r="B171" s="462"/>
      <c r="C171" s="191">
        <f>C170</f>
        <v>0</v>
      </c>
      <c r="D171" s="191" t="str">
        <f>D170</f>
        <v>5.1.d</v>
      </c>
      <c r="E171" s="402"/>
      <c r="F171" s="402"/>
      <c r="G171" s="83" t="str">
        <f>CONCATENATE($D$170,"_",H171)</f>
        <v>5.1.d_AI 2</v>
      </c>
      <c r="H171" s="83" t="s">
        <v>500</v>
      </c>
      <c r="I171" s="87" t="s">
        <v>727</v>
      </c>
      <c r="J171" s="87" t="s">
        <v>728</v>
      </c>
      <c r="K171" s="207"/>
      <c r="L171" s="207"/>
      <c r="M171" s="211">
        <f t="shared" si="58"/>
        <v>0</v>
      </c>
      <c r="N171" s="88"/>
      <c r="O171" s="88"/>
      <c r="P171" s="81"/>
    </row>
    <row r="172" spans="1:16" s="48" customFormat="1" ht="58" x14ac:dyDescent="0.35">
      <c r="A172" s="468"/>
      <c r="B172" s="462"/>
      <c r="C172" s="191">
        <f>OZ!A62</f>
        <v>0</v>
      </c>
      <c r="D172" s="191" t="str">
        <f>OZ!B62</f>
        <v>5.1.e</v>
      </c>
      <c r="E172" s="192" t="str">
        <f>OZ!C62</f>
        <v>e. Program procedures describe the disposition, action, or follow-up, and reporting required for each type of complaint or referral report.</v>
      </c>
      <c r="F172" s="192">
        <f>OZ!D62</f>
        <v>0</v>
      </c>
      <c r="G172" s="83" t="str">
        <f t="shared" si="65"/>
        <v>5.1.e_AI 1</v>
      </c>
      <c r="H172" s="83" t="s">
        <v>497</v>
      </c>
      <c r="I172" s="87" t="s">
        <v>729</v>
      </c>
      <c r="J172" s="87"/>
      <c r="K172" s="207"/>
      <c r="L172" s="207"/>
      <c r="M172" s="211">
        <f t="shared" si="58"/>
        <v>0</v>
      </c>
      <c r="N172" s="88"/>
      <c r="O172" s="88"/>
      <c r="P172" s="81"/>
    </row>
    <row r="173" spans="1:16" s="48" customFormat="1" ht="58" x14ac:dyDescent="0.35">
      <c r="A173" s="468"/>
      <c r="B173" s="462"/>
      <c r="C173" s="191">
        <f>OZ!A63</f>
        <v>0</v>
      </c>
      <c r="D173" s="191" t="str">
        <f>OZ!B63</f>
        <v>5.1.f</v>
      </c>
      <c r="E173" s="192" t="str">
        <f>OZ!C63</f>
        <v>f. Program procedures require disposition, action or follow-up on each complaint or referral report alleging food-related illness or injury within 24 hours.</v>
      </c>
      <c r="F173" s="192">
        <f>OZ!D63</f>
        <v>0</v>
      </c>
      <c r="G173" s="83" t="str">
        <f t="shared" si="65"/>
        <v>5.1.f_AI 1</v>
      </c>
      <c r="H173" s="83" t="s">
        <v>497</v>
      </c>
      <c r="I173" s="87" t="s">
        <v>730</v>
      </c>
      <c r="J173" s="87"/>
      <c r="K173" s="207"/>
      <c r="L173" s="207"/>
      <c r="M173" s="211">
        <f t="shared" si="58"/>
        <v>0</v>
      </c>
      <c r="N173" s="88"/>
      <c r="O173" s="88"/>
      <c r="P173" s="81"/>
    </row>
    <row r="174" spans="1:16" s="48" customFormat="1" ht="72.5" x14ac:dyDescent="0.35">
      <c r="A174" s="468"/>
      <c r="B174" s="462"/>
      <c r="C174" s="191">
        <f>OZ!A64</f>
        <v>0</v>
      </c>
      <c r="D174" s="191" t="str">
        <f>OZ!B64</f>
        <v>5.1.g</v>
      </c>
      <c r="E174" s="192" t="str">
        <f>OZ!C64</f>
        <v>g. The program has established procedures and guidance for collecting information on the suspect foods’ preparation, storage or handling during on-site illness, food-injury, or outbreak investigations.</v>
      </c>
      <c r="F174" s="192">
        <f>OZ!D64</f>
        <v>0</v>
      </c>
      <c r="G174" s="83" t="str">
        <f t="shared" si="65"/>
        <v>5.1.g_AI 1</v>
      </c>
      <c r="H174" s="83" t="s">
        <v>497</v>
      </c>
      <c r="I174" s="87" t="s">
        <v>731</v>
      </c>
      <c r="J174" s="87"/>
      <c r="K174" s="207"/>
      <c r="L174" s="207"/>
      <c r="M174" s="211">
        <f t="shared" si="58"/>
        <v>0</v>
      </c>
      <c r="N174" s="88"/>
      <c r="O174" s="88"/>
      <c r="P174" s="81"/>
    </row>
    <row r="175" spans="1:16" s="48" customFormat="1" ht="58" x14ac:dyDescent="0.35">
      <c r="A175" s="468"/>
      <c r="B175" s="462"/>
      <c r="C175" s="191">
        <f>OZ!A65</f>
        <v>0</v>
      </c>
      <c r="D175" s="191" t="str">
        <f>OZ!B65</f>
        <v>5.1.h</v>
      </c>
      <c r="E175" s="192" t="str">
        <f>OZ!C65</f>
        <v>h. Program procedures provide guidance for immediate notification of appropriate law enforcement agencies if at any time intentional food contamination is suspected.</v>
      </c>
      <c r="F175" s="192">
        <f>OZ!D65</f>
        <v>0</v>
      </c>
      <c r="G175" s="83" t="str">
        <f t="shared" si="65"/>
        <v>5.1.h_AI 1</v>
      </c>
      <c r="H175" s="83" t="s">
        <v>497</v>
      </c>
      <c r="I175" s="87" t="s">
        <v>732</v>
      </c>
      <c r="J175" s="87"/>
      <c r="K175" s="207"/>
      <c r="L175" s="207"/>
      <c r="M175" s="211">
        <f t="shared" si="58"/>
        <v>0</v>
      </c>
      <c r="N175" s="88"/>
      <c r="O175" s="88"/>
      <c r="P175" s="81"/>
    </row>
    <row r="176" spans="1:16" s="48" customFormat="1" ht="72.5" x14ac:dyDescent="0.35">
      <c r="A176" s="468"/>
      <c r="B176" s="462"/>
      <c r="C176" s="191">
        <f>OZ!A66</f>
        <v>0</v>
      </c>
      <c r="D176" s="191" t="str">
        <f>OZ!B66</f>
        <v>5.1.i</v>
      </c>
      <c r="E176" s="192" t="str">
        <f>OZ!C66</f>
        <v>i. Program procedures provide guidance for the notification of appropriate state and/or federal agencies when a complaint involves a product that originated outside the agency’s jurisdiction or has been shipped interstate.</v>
      </c>
      <c r="F176" s="192">
        <f>OZ!D66</f>
        <v>0</v>
      </c>
      <c r="G176" s="83" t="str">
        <f t="shared" si="65"/>
        <v>5.1.i_AI 1</v>
      </c>
      <c r="H176" s="83" t="s">
        <v>497</v>
      </c>
      <c r="I176" s="87" t="s">
        <v>733</v>
      </c>
      <c r="J176" s="87"/>
      <c r="K176" s="207"/>
      <c r="L176" s="207"/>
      <c r="M176" s="211">
        <f t="shared" si="58"/>
        <v>0</v>
      </c>
      <c r="N176" s="88"/>
      <c r="O176" s="88"/>
      <c r="P176" s="81"/>
    </row>
    <row r="177" spans="1:16" s="48" customFormat="1" ht="58" x14ac:dyDescent="0.35">
      <c r="A177" s="468"/>
      <c r="B177" s="425" t="s">
        <v>336</v>
      </c>
      <c r="C177" s="191">
        <f>OZ!A67</f>
        <v>0</v>
      </c>
      <c r="D177" s="191" t="str">
        <f>OZ!B67</f>
        <v>5.2.a</v>
      </c>
      <c r="E177" s="402" t="str">
        <f>OZ!C67</f>
        <v>a. Possible contributing factors to the illness, food-related injury, or intentional food contamination are identified in each on-site investigation report.</v>
      </c>
      <c r="F177" s="402">
        <f>OZ!D67</f>
        <v>0</v>
      </c>
      <c r="G177" s="83" t="str">
        <f>CONCATENATE($D$177,"_",H177)</f>
        <v>5.2.a_AI 1</v>
      </c>
      <c r="H177" s="83" t="s">
        <v>497</v>
      </c>
      <c r="I177" s="209" t="s">
        <v>734</v>
      </c>
      <c r="J177" s="87" t="s">
        <v>735</v>
      </c>
      <c r="K177" s="207"/>
      <c r="L177" s="207"/>
      <c r="M177" s="211">
        <f t="shared" si="58"/>
        <v>0</v>
      </c>
      <c r="N177" s="88"/>
      <c r="O177" s="88"/>
      <c r="P177" s="81"/>
    </row>
    <row r="178" spans="1:16" s="48" customFormat="1" ht="43.5" x14ac:dyDescent="0.35">
      <c r="A178" s="468"/>
      <c r="B178" s="425"/>
      <c r="C178" s="191">
        <f>$C$177</f>
        <v>0</v>
      </c>
      <c r="D178" s="191" t="str">
        <f>$D$177</f>
        <v>5.2.a</v>
      </c>
      <c r="E178" s="402"/>
      <c r="F178" s="402"/>
      <c r="G178" s="83" t="str">
        <f t="shared" ref="G178:G179" si="66">CONCATENATE($D$177,"_",H178)</f>
        <v>5.2.a_AI 2</v>
      </c>
      <c r="H178" s="83" t="s">
        <v>500</v>
      </c>
      <c r="I178" s="87" t="s">
        <v>736</v>
      </c>
      <c r="J178" s="87"/>
      <c r="K178" s="207"/>
      <c r="L178" s="207"/>
      <c r="M178" s="211">
        <f t="shared" si="58"/>
        <v>0</v>
      </c>
      <c r="N178" s="88"/>
      <c r="O178" s="88"/>
      <c r="P178" s="81"/>
    </row>
    <row r="179" spans="1:16" s="48" customFormat="1" ht="29" x14ac:dyDescent="0.35">
      <c r="A179" s="468"/>
      <c r="B179" s="425"/>
      <c r="C179" s="191">
        <f t="shared" ref="C179" si="67">$C$177</f>
        <v>0</v>
      </c>
      <c r="D179" s="191" t="str">
        <f t="shared" ref="D179" si="68">$D$177</f>
        <v>5.2.a</v>
      </c>
      <c r="E179" s="402"/>
      <c r="F179" s="402"/>
      <c r="G179" s="83" t="str">
        <f t="shared" si="66"/>
        <v>5.2.a_AI 3</v>
      </c>
      <c r="H179" s="83" t="s">
        <v>502</v>
      </c>
      <c r="I179" s="87" t="s">
        <v>737</v>
      </c>
      <c r="J179" s="87" t="s">
        <v>738</v>
      </c>
      <c r="K179" s="207"/>
      <c r="L179" s="207"/>
      <c r="M179" s="211">
        <f t="shared" si="58"/>
        <v>0</v>
      </c>
      <c r="N179" s="88"/>
      <c r="O179" s="88"/>
      <c r="P179" s="81"/>
    </row>
    <row r="180" spans="1:16" s="48" customFormat="1" ht="43.5" x14ac:dyDescent="0.35">
      <c r="A180" s="468"/>
      <c r="B180" s="425"/>
      <c r="C180" s="191">
        <f>OZ!A68</f>
        <v>0</v>
      </c>
      <c r="D180" s="191" t="str">
        <f>OZ!B68</f>
        <v>5.2.b</v>
      </c>
      <c r="E180" s="402" t="str">
        <f>OZ!C68</f>
        <v>b. The program shares final reports of investigations with the state epidemiologist and reports of confirmed disease outbreaks with CDC.</v>
      </c>
      <c r="F180" s="402">
        <f>OZ!D68</f>
        <v>0</v>
      </c>
      <c r="G180" s="83" t="str">
        <f>CONCATENATE($D$180,"_",H180)</f>
        <v>5.2.b_AI 1</v>
      </c>
      <c r="H180" s="83" t="s">
        <v>497</v>
      </c>
      <c r="I180" s="87" t="s">
        <v>739</v>
      </c>
      <c r="J180" s="87"/>
      <c r="K180" s="207"/>
      <c r="L180" s="207"/>
      <c r="M180" s="211">
        <f t="shared" si="58"/>
        <v>0</v>
      </c>
      <c r="N180" s="88"/>
      <c r="O180" s="88"/>
      <c r="P180" s="81"/>
    </row>
    <row r="181" spans="1:16" s="48" customFormat="1" ht="72.5" x14ac:dyDescent="0.35">
      <c r="A181" s="468"/>
      <c r="B181" s="425"/>
      <c r="C181" s="191">
        <f>$C$180</f>
        <v>0</v>
      </c>
      <c r="D181" s="191" t="str">
        <f>$D$180</f>
        <v>5.2.b</v>
      </c>
      <c r="E181" s="402"/>
      <c r="F181" s="402"/>
      <c r="G181" s="83" t="str">
        <f t="shared" ref="G181:G182" si="69">CONCATENATE($D$180,"_",H181)</f>
        <v>5.2.b_AI 2</v>
      </c>
      <c r="H181" s="83" t="s">
        <v>500</v>
      </c>
      <c r="I181" s="209" t="s">
        <v>740</v>
      </c>
      <c r="J181" s="87"/>
      <c r="K181" s="207"/>
      <c r="L181" s="207"/>
      <c r="M181" s="211">
        <f t="shared" si="58"/>
        <v>0</v>
      </c>
      <c r="N181" s="88"/>
      <c r="O181" s="88"/>
      <c r="P181" s="81"/>
    </row>
    <row r="182" spans="1:16" s="48" customFormat="1" ht="29" x14ac:dyDescent="0.35">
      <c r="A182" s="468"/>
      <c r="B182" s="425"/>
      <c r="C182" s="191">
        <f>$C$180</f>
        <v>0</v>
      </c>
      <c r="D182" s="191" t="str">
        <f>$D$180</f>
        <v>5.2.b</v>
      </c>
      <c r="E182" s="402"/>
      <c r="F182" s="402"/>
      <c r="G182" s="83" t="str">
        <f t="shared" si="69"/>
        <v>5.2.b_AI 3</v>
      </c>
      <c r="H182" s="83" t="s">
        <v>502</v>
      </c>
      <c r="I182" s="209" t="s">
        <v>741</v>
      </c>
      <c r="J182" s="87"/>
      <c r="K182" s="207"/>
      <c r="L182" s="207"/>
      <c r="M182" s="211">
        <f t="shared" si="58"/>
        <v>0</v>
      </c>
      <c r="N182" s="88"/>
      <c r="O182" s="88"/>
      <c r="P182" s="81"/>
    </row>
    <row r="183" spans="1:16" s="48" customFormat="1" ht="159.5" x14ac:dyDescent="0.35">
      <c r="A183" s="468"/>
      <c r="B183" s="472" t="s">
        <v>742</v>
      </c>
      <c r="C183" s="191">
        <f>OZ!A69</f>
        <v>0</v>
      </c>
      <c r="D183" s="191" t="str">
        <f>OZ!B69</f>
        <v>5.3.a</v>
      </c>
      <c r="E183" s="192" t="str">
        <f>OZ!C69</f>
        <v>a. The program has a letter of understanding, written procedures, contract or MOU acknowledging that a laboratory(s) is willing and able to provide analytical support to the jurisdiction’s food program. The documentation describes the type of biological, chemical, radiological contaminants or other food adulterants that can be identified by the laboratory. The laboratory support available includes the ability to conduct environmental, food, and/or clinical sample analyses.</v>
      </c>
      <c r="F183" s="192">
        <f>OZ!D69</f>
        <v>0</v>
      </c>
      <c r="G183" s="83" t="str">
        <f t="shared" si="65"/>
        <v>5.3.a_AI 1</v>
      </c>
      <c r="H183" s="83" t="s">
        <v>497</v>
      </c>
      <c r="I183" s="87" t="s">
        <v>743</v>
      </c>
      <c r="J183" s="87" t="s">
        <v>744</v>
      </c>
      <c r="K183" s="207"/>
      <c r="L183" s="207"/>
      <c r="M183" s="211">
        <f t="shared" si="58"/>
        <v>0</v>
      </c>
      <c r="N183" s="88"/>
      <c r="O183" s="88"/>
      <c r="P183" s="81"/>
    </row>
    <row r="184" spans="1:16" s="48" customFormat="1" ht="145" x14ac:dyDescent="0.35">
      <c r="A184" s="468"/>
      <c r="B184" s="472"/>
      <c r="C184" s="191">
        <f>OZ!A70</f>
        <v>0</v>
      </c>
      <c r="D184" s="191" t="str">
        <f>OZ!B70</f>
        <v>5.3.b</v>
      </c>
      <c r="E184" s="192" t="str">
        <f>OZ!C70</f>
        <v>b. The program maintains a list of alternative laboratory contacts from which assistance could be sought in the event that a food-related emergency exceeds the capability of the primary support lab(s) listed in paragraph 3.a. This list should also identify potential sources of laboratory support such as FDA, USDA, CDC, or environmental laboratories for specific analysis that cannot be performed by the jurisdiction’s primary laboratory(s).</v>
      </c>
      <c r="F184" s="192">
        <f>OZ!D70</f>
        <v>0</v>
      </c>
      <c r="G184" s="83" t="str">
        <f t="shared" si="65"/>
        <v>5.3.b_AI 1</v>
      </c>
      <c r="H184" s="83" t="s">
        <v>497</v>
      </c>
      <c r="I184" s="87" t="s">
        <v>745</v>
      </c>
      <c r="J184" s="87" t="s">
        <v>746</v>
      </c>
      <c r="K184" s="207"/>
      <c r="L184" s="207"/>
      <c r="M184" s="211">
        <f t="shared" si="58"/>
        <v>0</v>
      </c>
      <c r="N184" s="88"/>
      <c r="O184" s="88"/>
      <c r="P184" s="81"/>
    </row>
    <row r="185" spans="1:16" s="48" customFormat="1" ht="43.5" x14ac:dyDescent="0.35">
      <c r="A185" s="468"/>
      <c r="B185" s="473" t="s">
        <v>747</v>
      </c>
      <c r="C185" s="191">
        <f>OZ!A71</f>
        <v>0</v>
      </c>
      <c r="D185" s="191" t="str">
        <f>OZ!B71</f>
        <v>5.4.a</v>
      </c>
      <c r="E185" s="402" t="str">
        <f>OZ!C71</f>
        <v>a. Program management has an established procedure to address the trace-back of foods implicated in an illness, outbreak or intentional food contamination. The track-back procedure provides for the coordinated involvement of all appropriate agencies and identifies a coordinator to guide the investigation. Trace-back reports are shared with all agencies involved and with CDC.</v>
      </c>
      <c r="F185" s="402">
        <f>OZ!D71</f>
        <v>0</v>
      </c>
      <c r="G185" s="83" t="str">
        <f>CONCATENATE($D$185,"_",H185)</f>
        <v>5.4.a_AI 1</v>
      </c>
      <c r="H185" s="83" t="s">
        <v>497</v>
      </c>
      <c r="I185" s="87" t="s">
        <v>748</v>
      </c>
      <c r="J185" s="87" t="s">
        <v>749</v>
      </c>
      <c r="K185" s="207"/>
      <c r="L185" s="207"/>
      <c r="M185" s="211">
        <f t="shared" si="58"/>
        <v>0</v>
      </c>
      <c r="N185" s="88"/>
      <c r="O185" s="88"/>
      <c r="P185" s="81"/>
    </row>
    <row r="186" spans="1:16" s="48" customFormat="1" ht="14.5" x14ac:dyDescent="0.35">
      <c r="A186" s="468"/>
      <c r="B186" s="473"/>
      <c r="C186" s="191">
        <f>$C$185</f>
        <v>0</v>
      </c>
      <c r="D186" s="191" t="str">
        <f>$D$185</f>
        <v>5.4.a</v>
      </c>
      <c r="E186" s="402"/>
      <c r="F186" s="402"/>
      <c r="G186" s="83" t="str">
        <f t="shared" ref="G186:G187" si="70">CONCATENATE($D$185,"_",H186)</f>
        <v>5.4.a_AI 2</v>
      </c>
      <c r="H186" s="83" t="s">
        <v>500</v>
      </c>
      <c r="I186" s="87" t="s">
        <v>750</v>
      </c>
      <c r="J186" s="87"/>
      <c r="K186" s="207"/>
      <c r="L186" s="207"/>
      <c r="M186" s="211">
        <f t="shared" si="58"/>
        <v>0</v>
      </c>
      <c r="N186" s="88"/>
      <c r="O186" s="88"/>
      <c r="P186" s="81"/>
    </row>
    <row r="187" spans="1:16" s="48" customFormat="1" ht="29" x14ac:dyDescent="0.35">
      <c r="A187" s="468"/>
      <c r="B187" s="473"/>
      <c r="C187" s="191">
        <f t="shared" ref="C187" si="71">$C$185</f>
        <v>0</v>
      </c>
      <c r="D187" s="191" t="str">
        <f t="shared" ref="D187" si="72">$D$185</f>
        <v>5.4.a</v>
      </c>
      <c r="E187" s="402"/>
      <c r="F187" s="402"/>
      <c r="G187" s="83" t="str">
        <f t="shared" si="70"/>
        <v>5.4.a_AI 3</v>
      </c>
      <c r="H187" s="83" t="s">
        <v>502</v>
      </c>
      <c r="I187" s="87" t="s">
        <v>751</v>
      </c>
      <c r="J187" s="87" t="s">
        <v>752</v>
      </c>
      <c r="K187" s="207"/>
      <c r="L187" s="207"/>
      <c r="M187" s="211">
        <f t="shared" si="58"/>
        <v>0</v>
      </c>
      <c r="N187" s="88"/>
      <c r="O187" s="88"/>
      <c r="P187" s="81"/>
    </row>
    <row r="188" spans="1:16" s="48" customFormat="1" ht="72.5" x14ac:dyDescent="0.35">
      <c r="A188" s="468"/>
      <c r="B188" s="474" t="s">
        <v>344</v>
      </c>
      <c r="C188" s="191">
        <f>OZ!A72</f>
        <v>0</v>
      </c>
      <c r="D188" s="191" t="str">
        <f>OZ!B72</f>
        <v>5.5.a</v>
      </c>
      <c r="E188" s="402" t="str">
        <f>OZ!C72</f>
        <v>a. Program management has an established procedure to address the recall of foods implicated in an illness, outbreak, or intentional food contamination.</v>
      </c>
      <c r="F188" s="402">
        <f>OZ!D72</f>
        <v>0</v>
      </c>
      <c r="G188" s="83" t="str">
        <f>CONCATENATE($D$188,"_",H188)</f>
        <v>5.5.a_AI 1</v>
      </c>
      <c r="H188" s="83" t="s">
        <v>497</v>
      </c>
      <c r="I188" s="87" t="s">
        <v>753</v>
      </c>
      <c r="J188" s="87" t="s">
        <v>718</v>
      </c>
      <c r="K188" s="207"/>
      <c r="L188" s="207"/>
      <c r="M188" s="211">
        <f t="shared" si="58"/>
        <v>0</v>
      </c>
      <c r="N188" s="88"/>
      <c r="O188" s="88"/>
      <c r="P188" s="81"/>
    </row>
    <row r="189" spans="1:16" s="48" customFormat="1" ht="14.5" x14ac:dyDescent="0.35">
      <c r="A189" s="468"/>
      <c r="B189" s="474"/>
      <c r="C189" s="191">
        <f>$C$188</f>
        <v>0</v>
      </c>
      <c r="D189" s="191" t="str">
        <f>$D$188</f>
        <v>5.5.a</v>
      </c>
      <c r="E189" s="402"/>
      <c r="F189" s="402"/>
      <c r="G189" s="83" t="str">
        <f t="shared" ref="G189:G190" si="73">CONCATENATE($D$188,"_",H189)</f>
        <v>5.5.a_AI 2</v>
      </c>
      <c r="H189" s="83" t="s">
        <v>500</v>
      </c>
      <c r="I189" s="87" t="s">
        <v>750</v>
      </c>
      <c r="J189" s="87"/>
      <c r="K189" s="207"/>
      <c r="L189" s="207"/>
      <c r="M189" s="211">
        <f t="shared" si="58"/>
        <v>0</v>
      </c>
      <c r="N189" s="88"/>
      <c r="O189" s="88"/>
      <c r="P189" s="81"/>
    </row>
    <row r="190" spans="1:16" s="48" customFormat="1" ht="29" x14ac:dyDescent="0.35">
      <c r="A190" s="468"/>
      <c r="B190" s="474"/>
      <c r="C190" s="191">
        <f t="shared" ref="C190" si="74">$C$188</f>
        <v>0</v>
      </c>
      <c r="D190" s="191" t="str">
        <f t="shared" ref="D190" si="75">$D$188</f>
        <v>5.5.a</v>
      </c>
      <c r="E190" s="402"/>
      <c r="F190" s="402"/>
      <c r="G190" s="83" t="str">
        <f t="shared" si="73"/>
        <v>5.5.a_AI 3</v>
      </c>
      <c r="H190" s="83" t="s">
        <v>502</v>
      </c>
      <c r="I190" s="87" t="s">
        <v>754</v>
      </c>
      <c r="J190" s="87" t="s">
        <v>755</v>
      </c>
      <c r="K190" s="207"/>
      <c r="L190" s="207"/>
      <c r="M190" s="211">
        <f t="shared" si="58"/>
        <v>0</v>
      </c>
      <c r="N190" s="88"/>
      <c r="O190" s="88"/>
      <c r="P190" s="81"/>
    </row>
    <row r="191" spans="1:16" s="48" customFormat="1" ht="58" x14ac:dyDescent="0.35">
      <c r="A191" s="468"/>
      <c r="B191" s="474"/>
      <c r="C191" s="191">
        <f>OZ!A73</f>
        <v>0</v>
      </c>
      <c r="D191" s="191" t="str">
        <f>OZ!B73</f>
        <v>5.5.b</v>
      </c>
      <c r="E191" s="192" t="str">
        <f>OZ!C73</f>
        <v>b. When the jurisdiction has the responsibility to request or monitor a product recall, written procedures equivalent to 21 CFR Part 7 are followed.</v>
      </c>
      <c r="F191" s="192">
        <f>OZ!D73</f>
        <v>0</v>
      </c>
      <c r="G191" s="83" t="str">
        <f t="shared" si="65"/>
        <v>5.5.b_AI 1</v>
      </c>
      <c r="H191" s="83" t="s">
        <v>497</v>
      </c>
      <c r="I191" s="87" t="s">
        <v>756</v>
      </c>
      <c r="J191" s="87"/>
      <c r="K191" s="207"/>
      <c r="L191" s="207"/>
      <c r="M191" s="211">
        <f t="shared" si="58"/>
        <v>0</v>
      </c>
      <c r="N191" s="88"/>
      <c r="O191" s="88"/>
      <c r="P191" s="81"/>
    </row>
    <row r="192" spans="1:16" s="48" customFormat="1" ht="58" x14ac:dyDescent="0.35">
      <c r="A192" s="468"/>
      <c r="B192" s="474"/>
      <c r="C192" s="191">
        <f>OZ!A74</f>
        <v>0</v>
      </c>
      <c r="D192" s="191" t="str">
        <f>OZ!B74</f>
        <v>5.5c</v>
      </c>
      <c r="E192" s="192" t="str">
        <f>OZ!C74</f>
        <v>c. Written policies and procedures exist for verifying the effectiveness of recall actions by firms (effectiveness checks) when requested by another agency.</v>
      </c>
      <c r="F192" s="192">
        <f>OZ!D74</f>
        <v>0</v>
      </c>
      <c r="G192" s="83" t="str">
        <f t="shared" si="65"/>
        <v>5.5c_AI 1</v>
      </c>
      <c r="H192" s="83" t="s">
        <v>497</v>
      </c>
      <c r="I192" s="87" t="s">
        <v>757</v>
      </c>
      <c r="J192" s="87"/>
      <c r="K192" s="207"/>
      <c r="L192" s="207"/>
      <c r="M192" s="211">
        <f t="shared" si="58"/>
        <v>0</v>
      </c>
      <c r="N192" s="88"/>
      <c r="O192" s="88"/>
      <c r="P192" s="81"/>
    </row>
    <row r="193" spans="1:16" s="48" customFormat="1" ht="43.5" x14ac:dyDescent="0.35">
      <c r="A193" s="468"/>
      <c r="B193" s="467" t="s">
        <v>350</v>
      </c>
      <c r="C193" s="191">
        <f>OZ!A75</f>
        <v>0</v>
      </c>
      <c r="D193" s="191" t="str">
        <f>OZ!B75</f>
        <v>5.6.a</v>
      </c>
      <c r="E193" s="402" t="str">
        <f>OZ!C75</f>
        <v>a. The program has a written policy and procedure that defines a protocol for providing information to the public regarding a foodborne illness outbreak or food safety emergency. The protocol should address coordination and cooperation with other agencies involved in the investigation. A media person is designated in the protocol.</v>
      </c>
      <c r="F193" s="402">
        <f>OZ!D75</f>
        <v>0</v>
      </c>
      <c r="G193" s="83" t="str">
        <f>CONCATENATE($D$193,"_",H193)</f>
        <v>5.6.a_AI 1</v>
      </c>
      <c r="H193" s="83" t="s">
        <v>497</v>
      </c>
      <c r="I193" s="87" t="s">
        <v>758</v>
      </c>
      <c r="J193" s="87"/>
      <c r="K193" s="207"/>
      <c r="L193" s="207"/>
      <c r="M193" s="211">
        <f t="shared" si="58"/>
        <v>0</v>
      </c>
      <c r="N193" s="88"/>
      <c r="O193" s="88"/>
      <c r="P193" s="81"/>
    </row>
    <row r="194" spans="1:16" s="48" customFormat="1" ht="14.5" x14ac:dyDescent="0.35">
      <c r="A194" s="468"/>
      <c r="B194" s="467"/>
      <c r="C194" s="191">
        <f>$C$193</f>
        <v>0</v>
      </c>
      <c r="D194" s="191" t="str">
        <f>$D$193</f>
        <v>5.6.a</v>
      </c>
      <c r="E194" s="402"/>
      <c r="F194" s="402"/>
      <c r="G194" s="83" t="str">
        <f t="shared" ref="G194:G195" si="76">CONCATENATE($D$193,"_",H194)</f>
        <v>5.6.a_AI 2</v>
      </c>
      <c r="H194" s="83" t="s">
        <v>500</v>
      </c>
      <c r="I194" s="87" t="s">
        <v>750</v>
      </c>
      <c r="J194" s="87"/>
      <c r="K194" s="207"/>
      <c r="L194" s="207"/>
      <c r="M194" s="211">
        <f t="shared" si="58"/>
        <v>0</v>
      </c>
      <c r="N194" s="88"/>
      <c r="O194" s="88"/>
      <c r="P194" s="81"/>
    </row>
    <row r="195" spans="1:16" s="48" customFormat="1" ht="43.5" x14ac:dyDescent="0.35">
      <c r="A195" s="468"/>
      <c r="B195" s="467"/>
      <c r="C195" s="191">
        <f t="shared" ref="C195" si="77">$C$193</f>
        <v>0</v>
      </c>
      <c r="D195" s="191" t="str">
        <f t="shared" ref="D195" si="78">$D$193</f>
        <v>5.6.a</v>
      </c>
      <c r="E195" s="402"/>
      <c r="F195" s="402"/>
      <c r="G195" s="83" t="str">
        <f t="shared" si="76"/>
        <v>5.6.a_AI 3</v>
      </c>
      <c r="H195" s="83" t="s">
        <v>502</v>
      </c>
      <c r="I195" s="87" t="s">
        <v>759</v>
      </c>
      <c r="J195" s="87" t="s">
        <v>760</v>
      </c>
      <c r="K195" s="207"/>
      <c r="L195" s="207"/>
      <c r="M195" s="211">
        <f t="shared" si="58"/>
        <v>0</v>
      </c>
      <c r="N195" s="88"/>
      <c r="O195" s="88"/>
      <c r="P195" s="81"/>
    </row>
    <row r="196" spans="1:16" s="48" customFormat="1" ht="58" x14ac:dyDescent="0.35">
      <c r="A196" s="468"/>
      <c r="B196" s="469" t="s">
        <v>352</v>
      </c>
      <c r="C196" s="191">
        <f>OZ!A76</f>
        <v>0</v>
      </c>
      <c r="D196" s="191" t="str">
        <f>OZ!B76</f>
        <v>5.7.a</v>
      </c>
      <c r="E196" s="402" t="str">
        <f>OZ!C76</f>
        <v>a. At least once per year, the program conducts a review of the data in the complaint log or database and the illness and food-related injury investigations to identify trends and possible contributing factors that are most likely to cause illness or injury. These periodic reviews of multiple complaints and contributing factors may suggest a need for further investigations and may suggest steps for illness prevention.</v>
      </c>
      <c r="F196" s="402">
        <f>OZ!D76</f>
        <v>0</v>
      </c>
      <c r="G196" s="83" t="str">
        <f>CONCATENATE($D$196,"_",H196)</f>
        <v>5.7.a_AI 1</v>
      </c>
      <c r="H196" s="83" t="s">
        <v>497</v>
      </c>
      <c r="I196" s="209" t="s">
        <v>761</v>
      </c>
      <c r="J196" s="87"/>
      <c r="K196" s="207"/>
      <c r="L196" s="207"/>
      <c r="M196" s="211">
        <f t="shared" ref="M196:M259" si="79">DATEDIF(K196,L196,"D")</f>
        <v>0</v>
      </c>
      <c r="N196" s="88"/>
      <c r="O196" s="88"/>
      <c r="P196" s="81"/>
    </row>
    <row r="197" spans="1:16" s="48" customFormat="1" ht="43.5" x14ac:dyDescent="0.35">
      <c r="A197" s="468"/>
      <c r="B197" s="469"/>
      <c r="C197" s="191">
        <f>$C$196</f>
        <v>0</v>
      </c>
      <c r="D197" s="191" t="str">
        <f>$D$196</f>
        <v>5.7.a</v>
      </c>
      <c r="E197" s="402"/>
      <c r="F197" s="402"/>
      <c r="G197" s="83" t="str">
        <f t="shared" ref="G197:G206" si="80">CONCATENATE($D$196,"_",H197)</f>
        <v>5.7.a_AI 2</v>
      </c>
      <c r="H197" s="83" t="s">
        <v>500</v>
      </c>
      <c r="I197" s="209" t="s">
        <v>762</v>
      </c>
      <c r="J197" s="87"/>
      <c r="K197" s="207"/>
      <c r="L197" s="207"/>
      <c r="M197" s="211">
        <f t="shared" si="79"/>
        <v>0</v>
      </c>
      <c r="N197" s="88"/>
      <c r="O197" s="88"/>
      <c r="P197" s="81"/>
    </row>
    <row r="198" spans="1:16" s="48" customFormat="1" ht="58" x14ac:dyDescent="0.35">
      <c r="A198" s="468"/>
      <c r="B198" s="469"/>
      <c r="C198" s="191">
        <f t="shared" ref="C198:C206" si="81">$C$196</f>
        <v>0</v>
      </c>
      <c r="D198" s="191" t="str">
        <f t="shared" ref="D198:D206" si="82">$D$196</f>
        <v>5.7.a</v>
      </c>
      <c r="E198" s="402"/>
      <c r="F198" s="402"/>
      <c r="G198" s="83" t="str">
        <f t="shared" si="80"/>
        <v>5.7.a_AI 3</v>
      </c>
      <c r="H198" s="83" t="s">
        <v>502</v>
      </c>
      <c r="I198" s="209" t="s">
        <v>763</v>
      </c>
      <c r="J198" s="87"/>
      <c r="K198" s="207"/>
      <c r="L198" s="207"/>
      <c r="M198" s="211">
        <f t="shared" si="79"/>
        <v>0</v>
      </c>
      <c r="N198" s="88"/>
      <c r="O198" s="88"/>
      <c r="P198" s="81"/>
    </row>
    <row r="199" spans="1:16" s="48" customFormat="1" ht="14.5" x14ac:dyDescent="0.35">
      <c r="A199" s="468"/>
      <c r="B199" s="469"/>
      <c r="C199" s="191">
        <f t="shared" si="81"/>
        <v>0</v>
      </c>
      <c r="D199" s="191" t="str">
        <f t="shared" si="82"/>
        <v>5.7.a</v>
      </c>
      <c r="E199" s="402"/>
      <c r="F199" s="402"/>
      <c r="G199" s="83" t="str">
        <f t="shared" si="80"/>
        <v>5.7.a_AI 4</v>
      </c>
      <c r="H199" s="83" t="s">
        <v>504</v>
      </c>
      <c r="I199" s="209" t="s">
        <v>764</v>
      </c>
      <c r="J199" s="87" t="s">
        <v>765</v>
      </c>
      <c r="K199" s="207"/>
      <c r="L199" s="207"/>
      <c r="M199" s="211">
        <f t="shared" si="79"/>
        <v>0</v>
      </c>
      <c r="N199" s="88"/>
      <c r="O199" s="88"/>
      <c r="P199" s="81"/>
    </row>
    <row r="200" spans="1:16" s="48" customFormat="1" ht="29" x14ac:dyDescent="0.35">
      <c r="A200" s="468"/>
      <c r="B200" s="469"/>
      <c r="C200" s="191">
        <f t="shared" si="81"/>
        <v>0</v>
      </c>
      <c r="D200" s="191" t="str">
        <f t="shared" si="82"/>
        <v>5.7.a</v>
      </c>
      <c r="E200" s="402"/>
      <c r="F200" s="402"/>
      <c r="G200" s="83" t="str">
        <f t="shared" si="80"/>
        <v>5.7.a_AI 5</v>
      </c>
      <c r="H200" s="83" t="s">
        <v>507</v>
      </c>
      <c r="I200" s="209" t="s">
        <v>766</v>
      </c>
      <c r="J200" s="87"/>
      <c r="K200" s="207"/>
      <c r="L200" s="207"/>
      <c r="M200" s="211">
        <f t="shared" si="79"/>
        <v>0</v>
      </c>
      <c r="N200" s="88"/>
      <c r="O200" s="88"/>
      <c r="P200" s="81"/>
    </row>
    <row r="201" spans="1:16" s="48" customFormat="1" ht="29" x14ac:dyDescent="0.35">
      <c r="A201" s="468"/>
      <c r="B201" s="469"/>
      <c r="C201" s="191">
        <f t="shared" si="81"/>
        <v>0</v>
      </c>
      <c r="D201" s="191" t="str">
        <f t="shared" si="82"/>
        <v>5.7.a</v>
      </c>
      <c r="E201" s="402"/>
      <c r="F201" s="402"/>
      <c r="G201" s="83" t="str">
        <f t="shared" si="80"/>
        <v>5.7.a_AI 6</v>
      </c>
      <c r="H201" s="83" t="s">
        <v>509</v>
      </c>
      <c r="I201" s="209" t="s">
        <v>767</v>
      </c>
      <c r="J201" s="87"/>
      <c r="K201" s="207"/>
      <c r="L201" s="207"/>
      <c r="M201" s="211">
        <f t="shared" si="79"/>
        <v>0</v>
      </c>
      <c r="N201" s="88"/>
      <c r="O201" s="88"/>
      <c r="P201" s="81"/>
    </row>
    <row r="202" spans="1:16" s="48" customFormat="1" ht="14.5" x14ac:dyDescent="0.35">
      <c r="A202" s="468"/>
      <c r="B202" s="469"/>
      <c r="C202" s="191">
        <f t="shared" si="81"/>
        <v>0</v>
      </c>
      <c r="D202" s="191" t="str">
        <f t="shared" si="82"/>
        <v>5.7.a</v>
      </c>
      <c r="E202" s="402"/>
      <c r="F202" s="402"/>
      <c r="G202" s="83" t="str">
        <f t="shared" si="80"/>
        <v>5.7.a_AI 7</v>
      </c>
      <c r="H202" s="83" t="s">
        <v>511</v>
      </c>
      <c r="I202" s="209" t="s">
        <v>768</v>
      </c>
      <c r="J202" s="87"/>
      <c r="K202" s="207"/>
      <c r="L202" s="207"/>
      <c r="M202" s="211">
        <f t="shared" si="79"/>
        <v>0</v>
      </c>
      <c r="N202" s="88"/>
      <c r="O202" s="88"/>
      <c r="P202" s="81"/>
    </row>
    <row r="203" spans="1:16" s="48" customFormat="1" ht="14.5" x14ac:dyDescent="0.35">
      <c r="A203" s="468"/>
      <c r="B203" s="469"/>
      <c r="C203" s="191">
        <f t="shared" si="81"/>
        <v>0</v>
      </c>
      <c r="D203" s="191" t="str">
        <f t="shared" si="82"/>
        <v>5.7.a</v>
      </c>
      <c r="E203" s="402"/>
      <c r="F203" s="402"/>
      <c r="G203" s="83" t="str">
        <f t="shared" si="80"/>
        <v>5.7.a_AI 8</v>
      </c>
      <c r="H203" s="83" t="s">
        <v>513</v>
      </c>
      <c r="I203" s="209" t="s">
        <v>769</v>
      </c>
      <c r="J203" s="87"/>
      <c r="K203" s="207"/>
      <c r="L203" s="207"/>
      <c r="M203" s="211">
        <f t="shared" si="79"/>
        <v>0</v>
      </c>
      <c r="N203" s="88"/>
      <c r="O203" s="88"/>
      <c r="P203" s="81"/>
    </row>
    <row r="204" spans="1:16" s="48" customFormat="1" ht="58" x14ac:dyDescent="0.35">
      <c r="A204" s="468"/>
      <c r="B204" s="469"/>
      <c r="C204" s="191">
        <f t="shared" si="81"/>
        <v>0</v>
      </c>
      <c r="D204" s="191" t="str">
        <f t="shared" si="82"/>
        <v>5.7.a</v>
      </c>
      <c r="E204" s="402"/>
      <c r="F204" s="402"/>
      <c r="G204" s="83" t="str">
        <f t="shared" si="80"/>
        <v>5.7.a_AI 9</v>
      </c>
      <c r="H204" s="83" t="s">
        <v>714</v>
      </c>
      <c r="I204" s="209" t="s">
        <v>770</v>
      </c>
      <c r="J204" s="87"/>
      <c r="K204" s="207"/>
      <c r="L204" s="207"/>
      <c r="M204" s="211">
        <f t="shared" si="79"/>
        <v>0</v>
      </c>
      <c r="N204" s="88"/>
      <c r="O204" s="88"/>
      <c r="P204" s="81"/>
    </row>
    <row r="205" spans="1:16" s="48" customFormat="1" ht="14.5" x14ac:dyDescent="0.35">
      <c r="A205" s="468"/>
      <c r="B205" s="469"/>
      <c r="C205" s="191">
        <f t="shared" si="81"/>
        <v>0</v>
      </c>
      <c r="D205" s="191" t="str">
        <f t="shared" si="82"/>
        <v>5.7.a</v>
      </c>
      <c r="E205" s="402"/>
      <c r="F205" s="402"/>
      <c r="G205" s="83" t="str">
        <f t="shared" si="80"/>
        <v>5.7.a_AI 10</v>
      </c>
      <c r="H205" s="83" t="s">
        <v>771</v>
      </c>
      <c r="I205" s="209" t="s">
        <v>772</v>
      </c>
      <c r="J205" s="87" t="s">
        <v>773</v>
      </c>
      <c r="K205" s="207"/>
      <c r="L205" s="207"/>
      <c r="M205" s="211">
        <f t="shared" si="79"/>
        <v>0</v>
      </c>
      <c r="N205" s="88"/>
      <c r="O205" s="88"/>
      <c r="P205" s="81"/>
    </row>
    <row r="206" spans="1:16" s="48" customFormat="1" ht="29" x14ac:dyDescent="0.35">
      <c r="A206" s="468"/>
      <c r="B206" s="469"/>
      <c r="C206" s="191">
        <f t="shared" si="81"/>
        <v>0</v>
      </c>
      <c r="D206" s="191" t="str">
        <f t="shared" si="82"/>
        <v>5.7.a</v>
      </c>
      <c r="E206" s="402"/>
      <c r="F206" s="402"/>
      <c r="G206" s="83" t="str">
        <f t="shared" si="80"/>
        <v>5.7.a_AI 11</v>
      </c>
      <c r="H206" s="83" t="s">
        <v>774</v>
      </c>
      <c r="I206" s="209" t="s">
        <v>775</v>
      </c>
      <c r="J206" s="86" t="s">
        <v>776</v>
      </c>
      <c r="K206" s="207"/>
      <c r="L206" s="207"/>
      <c r="M206" s="211">
        <f t="shared" si="79"/>
        <v>0</v>
      </c>
      <c r="N206" s="88"/>
      <c r="O206" s="88"/>
      <c r="P206" s="81"/>
    </row>
    <row r="207" spans="1:16" s="48" customFormat="1" ht="87" x14ac:dyDescent="0.35">
      <c r="A207" s="468"/>
      <c r="B207" s="469"/>
      <c r="C207" s="191">
        <f>OZ!A77</f>
        <v>0</v>
      </c>
      <c r="D207" s="191" t="str">
        <f>OZ!B77</f>
        <v>5.7.b1</v>
      </c>
      <c r="E207" s="358" t="str">
        <f>OZ!C77</f>
        <v>b. The review is conducted with prevention in mind and focuses on, but is not limited to, the following: 
1) Foodborne disease outbreaks, suspect foodborne outbreaks and confirmed foodborne disease outbreaks in a single establishment;</v>
      </c>
      <c r="F207" s="358"/>
      <c r="G207" s="83" t="str">
        <f t="shared" si="65"/>
        <v>5.7.b1_AI 1</v>
      </c>
      <c r="H207" s="83" t="s">
        <v>497</v>
      </c>
      <c r="I207" s="87" t="s">
        <v>777</v>
      </c>
      <c r="J207" s="87"/>
      <c r="K207" s="207"/>
      <c r="L207" s="207"/>
      <c r="M207" s="211">
        <f t="shared" si="79"/>
        <v>0</v>
      </c>
      <c r="N207" s="88"/>
      <c r="O207" s="88"/>
      <c r="P207" s="81"/>
    </row>
    <row r="208" spans="1:16" s="48" customFormat="1" ht="58" x14ac:dyDescent="0.35">
      <c r="A208" s="468"/>
      <c r="B208" s="469"/>
      <c r="C208" s="191">
        <f>OZ!A78</f>
        <v>0</v>
      </c>
      <c r="D208" s="191" t="str">
        <f>OZ!B78</f>
        <v>5.7.b2</v>
      </c>
      <c r="E208" s="358" t="str">
        <f>OZ!C78</f>
        <v>2) Foodborne disease outbreaks, suspect foodborneoutbreaks and confirmed foodborne disease outbreaks in the same establishment type;</v>
      </c>
      <c r="F208" s="358"/>
      <c r="G208" s="83" t="str">
        <f t="shared" si="65"/>
        <v>5.7.b2_AI 1</v>
      </c>
      <c r="H208" s="83" t="s">
        <v>497</v>
      </c>
      <c r="I208" s="87" t="s">
        <v>777</v>
      </c>
      <c r="J208" s="87"/>
      <c r="K208" s="207"/>
      <c r="L208" s="207"/>
      <c r="M208" s="211">
        <f t="shared" si="79"/>
        <v>0</v>
      </c>
      <c r="N208" s="88"/>
      <c r="O208" s="88"/>
      <c r="P208" s="81"/>
    </row>
    <row r="209" spans="1:16" s="48" customFormat="1" ht="43.5" x14ac:dyDescent="0.35">
      <c r="A209" s="468"/>
      <c r="B209" s="469"/>
      <c r="C209" s="191">
        <f>OZ!A79</f>
        <v>0</v>
      </c>
      <c r="D209" s="191" t="str">
        <f>OZ!B79</f>
        <v>5.7.b3</v>
      </c>
      <c r="E209" s="358" t="str">
        <f>OZ!C79</f>
        <v>3) Foodborne disease outbreaks, suspect foodborne outbreaks and confirmed foodborne disease outbreaks implicating the same food;</v>
      </c>
      <c r="F209" s="358"/>
      <c r="G209" s="83" t="str">
        <f t="shared" si="65"/>
        <v>5.7.b3_AI 1</v>
      </c>
      <c r="H209" s="83" t="s">
        <v>497</v>
      </c>
      <c r="I209" s="87" t="s">
        <v>777</v>
      </c>
      <c r="J209" s="87"/>
      <c r="K209" s="207"/>
      <c r="L209" s="207"/>
      <c r="M209" s="211">
        <f t="shared" si="79"/>
        <v>0</v>
      </c>
      <c r="N209" s="88"/>
      <c r="O209" s="88"/>
      <c r="P209" s="81"/>
    </row>
    <row r="210" spans="1:16" s="48" customFormat="1" ht="58" x14ac:dyDescent="0.35">
      <c r="A210" s="468"/>
      <c r="B210" s="469"/>
      <c r="C210" s="191">
        <f>OZ!A80</f>
        <v>0</v>
      </c>
      <c r="D210" s="191" t="str">
        <f>OZ!B80</f>
        <v>5.7.b4</v>
      </c>
      <c r="E210" s="358" t="str">
        <f>OZ!C80</f>
        <v>4) Foodborne disease outbreaks, suspect foodborne outbreaks and confirmed foodborne disease outbreaks associated with a similar food preparation process;</v>
      </c>
      <c r="F210" s="358"/>
      <c r="G210" s="83" t="str">
        <f t="shared" si="65"/>
        <v>5.7.b4_AI 1</v>
      </c>
      <c r="H210" s="83" t="s">
        <v>497</v>
      </c>
      <c r="I210" s="87" t="s">
        <v>777</v>
      </c>
      <c r="J210" s="87"/>
      <c r="K210" s="207"/>
      <c r="L210" s="207"/>
      <c r="M210" s="211">
        <f t="shared" si="79"/>
        <v>0</v>
      </c>
      <c r="N210" s="88"/>
      <c r="O210" s="88"/>
      <c r="P210" s="81"/>
    </row>
    <row r="211" spans="1:16" s="48" customFormat="1" ht="29" x14ac:dyDescent="0.35">
      <c r="A211" s="468"/>
      <c r="B211" s="469"/>
      <c r="C211" s="191">
        <f>OZ!A81</f>
        <v>0</v>
      </c>
      <c r="D211" s="191" t="str">
        <f>OZ!B81</f>
        <v>5.7.b5</v>
      </c>
      <c r="E211" s="358" t="str">
        <f>OZ!C81</f>
        <v>5) Number of confirmed foodborne disease outbreaks;</v>
      </c>
      <c r="F211" s="358">
        <f>OZ!D81</f>
        <v>0</v>
      </c>
      <c r="G211" s="83" t="str">
        <f t="shared" si="65"/>
        <v>5.7.b5_AI 1</v>
      </c>
      <c r="H211" s="83" t="s">
        <v>497</v>
      </c>
      <c r="I211" s="87" t="s">
        <v>777</v>
      </c>
      <c r="J211" s="87"/>
      <c r="K211" s="207"/>
      <c r="L211" s="207"/>
      <c r="M211" s="211">
        <f t="shared" si="79"/>
        <v>0</v>
      </c>
      <c r="N211" s="88"/>
      <c r="O211" s="88"/>
      <c r="P211" s="81"/>
    </row>
    <row r="212" spans="1:16" s="48" customFormat="1" ht="29" x14ac:dyDescent="0.35">
      <c r="A212" s="468"/>
      <c r="B212" s="469"/>
      <c r="C212" s="191">
        <f>OZ!A82</f>
        <v>0</v>
      </c>
      <c r="D212" s="191" t="str">
        <f>OZ!B82</f>
        <v>5.7.b6</v>
      </c>
      <c r="E212" s="192" t="str">
        <f>OZ!C82</f>
        <v>6) Number of foodborne disease outbreaks and suspect foodborne disease outbreaks;</v>
      </c>
      <c r="F212" s="192">
        <f>OZ!D82</f>
        <v>0</v>
      </c>
      <c r="G212" s="83" t="str">
        <f t="shared" si="65"/>
        <v>5.7.b6_AI 1</v>
      </c>
      <c r="H212" s="83" t="s">
        <v>497</v>
      </c>
      <c r="I212" s="87" t="s">
        <v>777</v>
      </c>
      <c r="J212" s="87"/>
      <c r="K212" s="207"/>
      <c r="L212" s="207"/>
      <c r="M212" s="211">
        <f t="shared" si="79"/>
        <v>0</v>
      </c>
      <c r="N212" s="88"/>
      <c r="O212" s="88"/>
      <c r="P212" s="81"/>
    </row>
    <row r="213" spans="1:16" s="48" customFormat="1" ht="29" x14ac:dyDescent="0.35">
      <c r="A213" s="468"/>
      <c r="B213" s="469"/>
      <c r="C213" s="191">
        <f>OZ!A83</f>
        <v>0</v>
      </c>
      <c r="D213" s="191" t="str">
        <f>OZ!B83</f>
        <v>5.7.b7</v>
      </c>
      <c r="E213" s="192" t="str">
        <f>OZ!C83</f>
        <v>7) Contributing factors most often identified;</v>
      </c>
      <c r="F213" s="192">
        <f>OZ!D83</f>
        <v>0</v>
      </c>
      <c r="G213" s="83" t="str">
        <f t="shared" si="65"/>
        <v>5.7.b7_AI 1</v>
      </c>
      <c r="H213" s="83" t="s">
        <v>497</v>
      </c>
      <c r="I213" s="87" t="s">
        <v>777</v>
      </c>
      <c r="J213" s="87"/>
      <c r="K213" s="207"/>
      <c r="L213" s="207"/>
      <c r="M213" s="211">
        <f t="shared" si="79"/>
        <v>0</v>
      </c>
      <c r="N213" s="88"/>
      <c r="O213" s="88"/>
      <c r="P213" s="81"/>
    </row>
    <row r="214" spans="1:16" s="48" customFormat="1" ht="43.5" x14ac:dyDescent="0.35">
      <c r="A214" s="468"/>
      <c r="B214" s="469"/>
      <c r="C214" s="191">
        <f>OZ!A84</f>
        <v>0</v>
      </c>
      <c r="D214" s="191" t="str">
        <f>OZ!B84</f>
        <v>5.7.b8</v>
      </c>
      <c r="E214" s="192" t="str">
        <f>OZ!C84</f>
        <v>8) Number of complaints involving real and alleged threats of intentional food contamination; and</v>
      </c>
      <c r="F214" s="192">
        <f>OZ!D84</f>
        <v>0</v>
      </c>
      <c r="G214" s="83" t="str">
        <f t="shared" si="65"/>
        <v>5.7.b8_AI 1</v>
      </c>
      <c r="H214" s="83" t="s">
        <v>497</v>
      </c>
      <c r="I214" s="87" t="s">
        <v>777</v>
      </c>
      <c r="J214" s="87"/>
      <c r="K214" s="207"/>
      <c r="L214" s="207"/>
      <c r="M214" s="211">
        <f t="shared" si="79"/>
        <v>0</v>
      </c>
      <c r="N214" s="88"/>
      <c r="O214" s="88"/>
      <c r="P214" s="81"/>
    </row>
    <row r="215" spans="1:16" s="48" customFormat="1" ht="43.5" x14ac:dyDescent="0.35">
      <c r="A215" s="468"/>
      <c r="B215" s="469"/>
      <c r="C215" s="191">
        <f>OZ!A85</f>
        <v>0</v>
      </c>
      <c r="D215" s="191" t="str">
        <f>OZ!B85</f>
        <v>5.7.b9</v>
      </c>
      <c r="E215" s="192" t="str">
        <f>OZ!C85</f>
        <v>9) Number of complaints involving the same agent and any complaints involving unusual agents when agents are identified.</v>
      </c>
      <c r="F215" s="192">
        <f>OZ!D85</f>
        <v>0</v>
      </c>
      <c r="G215" s="83" t="str">
        <f t="shared" si="65"/>
        <v>5.7.b9_AI 1</v>
      </c>
      <c r="H215" s="83" t="s">
        <v>497</v>
      </c>
      <c r="I215" s="87" t="s">
        <v>777</v>
      </c>
      <c r="J215" s="87"/>
      <c r="K215" s="207"/>
      <c r="L215" s="207"/>
      <c r="M215" s="211">
        <f t="shared" si="79"/>
        <v>0</v>
      </c>
      <c r="N215" s="88"/>
      <c r="O215" s="88"/>
      <c r="P215" s="81"/>
    </row>
    <row r="216" spans="1:16" ht="72.5" x14ac:dyDescent="0.35">
      <c r="A216" s="468"/>
      <c r="B216" s="469"/>
      <c r="C216" s="192">
        <f>OZ!A86</f>
        <v>0</v>
      </c>
      <c r="D216" s="192" t="str">
        <f>OZ!B86</f>
        <v>5.7.c</v>
      </c>
      <c r="E216" s="402" t="str">
        <f>OZ!C86</f>
        <v>c. In the event that there have been no illness or food-related injury outbreak investigations conducted during the twelve months prior to the trend analysis, program management will plan and conduct a mock foodborne illness or food defense investigation to test program readiness. The mock investigation should simulate response to an actual illness outbreak and include on-site inspection, sample collection and analysis. A mock investigation must be completed at least once per year when no illness outbreak investigations occur.</v>
      </c>
      <c r="F216" s="402">
        <f>OZ!D86</f>
        <v>0</v>
      </c>
      <c r="G216" s="84" t="str">
        <f>CONCATENATE($D$216,"_",H216)</f>
        <v>5.7.c_AI 1</v>
      </c>
      <c r="H216" s="84" t="s">
        <v>497</v>
      </c>
      <c r="I216" s="87" t="s">
        <v>778</v>
      </c>
      <c r="J216" s="87"/>
      <c r="M216" s="211">
        <f t="shared" si="79"/>
        <v>0</v>
      </c>
      <c r="N216" s="204"/>
      <c r="O216" s="80"/>
      <c r="P216" s="201"/>
    </row>
    <row r="217" spans="1:16" ht="43.5" x14ac:dyDescent="0.35">
      <c r="A217" s="468"/>
      <c r="B217" s="469"/>
      <c r="C217" s="192">
        <f>$C$216</f>
        <v>0</v>
      </c>
      <c r="D217" s="192" t="str">
        <f>$D$216</f>
        <v>5.7.c</v>
      </c>
      <c r="E217" s="402"/>
      <c r="F217" s="402"/>
      <c r="G217" s="84" t="str">
        <f>CONCATENATE($D$216,"_",H217)</f>
        <v>5.7.c_AI 2</v>
      </c>
      <c r="H217" s="84" t="s">
        <v>500</v>
      </c>
      <c r="I217" s="87" t="s">
        <v>779</v>
      </c>
      <c r="J217" s="87"/>
      <c r="M217" s="211">
        <f t="shared" si="79"/>
        <v>0</v>
      </c>
      <c r="N217" s="204"/>
      <c r="O217" s="80"/>
      <c r="P217" s="201"/>
    </row>
    <row r="218" spans="1:16" ht="29" x14ac:dyDescent="0.35">
      <c r="A218" s="468"/>
      <c r="B218" s="469"/>
      <c r="C218" s="192">
        <f>$C$216</f>
        <v>0</v>
      </c>
      <c r="D218" s="192" t="str">
        <f>$D$216</f>
        <v>5.7.c</v>
      </c>
      <c r="E218" s="402"/>
      <c r="F218" s="402"/>
      <c r="G218" s="84" t="str">
        <f>CONCATENATE($D$216,"_",H218)</f>
        <v>5.7.c_AI 3</v>
      </c>
      <c r="H218" s="84" t="s">
        <v>502</v>
      </c>
      <c r="I218" s="87" t="s">
        <v>780</v>
      </c>
      <c r="J218" s="87"/>
      <c r="M218" s="211">
        <f t="shared" si="79"/>
        <v>0</v>
      </c>
      <c r="N218" s="204"/>
      <c r="O218" s="80"/>
      <c r="P218" s="201"/>
    </row>
    <row r="219" spans="1:16" ht="29" x14ac:dyDescent="0.35">
      <c r="A219" s="468"/>
      <c r="B219" s="469"/>
      <c r="C219" s="192">
        <f>$C$216</f>
        <v>0</v>
      </c>
      <c r="D219" s="192" t="str">
        <f>$D$216</f>
        <v>5.7.c</v>
      </c>
      <c r="E219" s="402"/>
      <c r="F219" s="402"/>
      <c r="G219" s="84" t="str">
        <f>CONCATENATE($D$216,"_",H219)</f>
        <v>5.7.c_AI 5</v>
      </c>
      <c r="H219" s="84" t="s">
        <v>507</v>
      </c>
      <c r="I219" s="87" t="s">
        <v>781</v>
      </c>
      <c r="J219" s="87" t="s">
        <v>782</v>
      </c>
      <c r="M219" s="211">
        <f t="shared" si="79"/>
        <v>0</v>
      </c>
      <c r="N219" s="204"/>
      <c r="O219" s="80"/>
      <c r="P219" s="201"/>
    </row>
    <row r="220" spans="1:16" ht="29" x14ac:dyDescent="0.35">
      <c r="A220" s="468"/>
      <c r="B220" s="469"/>
      <c r="C220" s="192">
        <f>$C$216</f>
        <v>0</v>
      </c>
      <c r="D220" s="192" t="str">
        <f>$D$216</f>
        <v>5.7.c</v>
      </c>
      <c r="E220" s="402"/>
      <c r="F220" s="402"/>
      <c r="G220" s="84" t="str">
        <f>CONCATENATE($D$216,"_",H220)</f>
        <v>5.7.c_AI 6</v>
      </c>
      <c r="H220" s="84" t="s">
        <v>509</v>
      </c>
      <c r="I220" s="87" t="s">
        <v>783</v>
      </c>
      <c r="J220" s="87"/>
      <c r="M220" s="211">
        <f t="shared" si="79"/>
        <v>0</v>
      </c>
      <c r="N220" s="204"/>
      <c r="O220" s="80"/>
      <c r="P220" s="201"/>
    </row>
    <row r="221" spans="1:16" ht="29" x14ac:dyDescent="0.35">
      <c r="A221" s="466" t="s">
        <v>378</v>
      </c>
      <c r="B221" s="470" t="s">
        <v>784</v>
      </c>
      <c r="C221" s="192" t="str">
        <f>OZ!A87</f>
        <v>YES</v>
      </c>
      <c r="D221" s="192" t="str">
        <f>OZ!B87</f>
        <v>Standard 6 Prep Work</v>
      </c>
      <c r="E221" s="402" t="str">
        <f>OZ!C87</f>
        <v>Organizational Steps to Aid Success</v>
      </c>
      <c r="F221" s="402">
        <f>OZ!D87</f>
        <v>0</v>
      </c>
      <c r="G221" s="84" t="str">
        <f t="shared" si="65"/>
        <v>Standard 6 Prep Work_AI 1</v>
      </c>
      <c r="H221" s="84" t="s">
        <v>497</v>
      </c>
      <c r="I221" s="87" t="s">
        <v>785</v>
      </c>
      <c r="J221" s="87" t="s">
        <v>499</v>
      </c>
      <c r="M221" s="211">
        <f t="shared" si="79"/>
        <v>0</v>
      </c>
      <c r="N221" s="204"/>
      <c r="O221" s="80"/>
      <c r="P221" s="201"/>
    </row>
    <row r="222" spans="1:16" ht="29" x14ac:dyDescent="0.35">
      <c r="A222" s="466"/>
      <c r="B222" s="470"/>
      <c r="C222" s="192" t="str">
        <f>$C$221</f>
        <v>YES</v>
      </c>
      <c r="D222" s="192" t="str">
        <f>$D$221</f>
        <v>Standard 6 Prep Work</v>
      </c>
      <c r="E222" s="402"/>
      <c r="F222" s="402"/>
      <c r="G222" s="84" t="str">
        <f>CONCATENATE($D$221,"_",H222)</f>
        <v>Standard 6 Prep Work_AI 2</v>
      </c>
      <c r="H222" s="84" t="s">
        <v>500</v>
      </c>
      <c r="I222" s="87" t="s">
        <v>786</v>
      </c>
      <c r="J222" s="87"/>
      <c r="M222" s="211">
        <f t="shared" si="79"/>
        <v>0</v>
      </c>
      <c r="N222" s="204"/>
      <c r="O222" s="80"/>
      <c r="P222" s="201"/>
    </row>
    <row r="223" spans="1:16" ht="43.5" x14ac:dyDescent="0.35">
      <c r="A223" s="466"/>
      <c r="B223" s="470"/>
      <c r="C223" s="192" t="str">
        <f t="shared" ref="C223:C226" si="83">$C$221</f>
        <v>YES</v>
      </c>
      <c r="D223" s="192" t="str">
        <f t="shared" ref="D223:D226" si="84">$D$221</f>
        <v>Standard 6 Prep Work</v>
      </c>
      <c r="E223" s="402"/>
      <c r="F223" s="402"/>
      <c r="G223" s="84" t="str">
        <f>CONCATENATE($D$221,"_",H223)</f>
        <v>Standard 6 Prep Work_AI 3</v>
      </c>
      <c r="H223" s="84" t="s">
        <v>502</v>
      </c>
      <c r="I223" s="87" t="s">
        <v>787</v>
      </c>
      <c r="J223" s="87"/>
      <c r="M223" s="211">
        <f t="shared" si="79"/>
        <v>0</v>
      </c>
      <c r="N223" s="204"/>
      <c r="O223" s="80"/>
      <c r="P223" s="201"/>
    </row>
    <row r="224" spans="1:16" ht="43.5" x14ac:dyDescent="0.35">
      <c r="A224" s="466"/>
      <c r="B224" s="470"/>
      <c r="C224" s="192" t="str">
        <f t="shared" si="83"/>
        <v>YES</v>
      </c>
      <c r="D224" s="192" t="str">
        <f t="shared" si="84"/>
        <v>Standard 6 Prep Work</v>
      </c>
      <c r="E224" s="402"/>
      <c r="F224" s="402"/>
      <c r="G224" s="84" t="str">
        <f t="shared" ref="G224:G226" si="85">CONCATENATE($D$221,"_",H224)</f>
        <v>Standard 6 Prep Work_AI 4</v>
      </c>
      <c r="H224" s="84" t="s">
        <v>504</v>
      </c>
      <c r="I224" s="87" t="s">
        <v>788</v>
      </c>
      <c r="J224" s="87"/>
      <c r="M224" s="211">
        <f t="shared" si="79"/>
        <v>0</v>
      </c>
      <c r="N224" s="204"/>
      <c r="O224" s="80"/>
      <c r="P224" s="201"/>
    </row>
    <row r="225" spans="1:16" ht="58" x14ac:dyDescent="0.35">
      <c r="A225" s="466"/>
      <c r="B225" s="470"/>
      <c r="C225" s="192" t="str">
        <f t="shared" si="83"/>
        <v>YES</v>
      </c>
      <c r="D225" s="192" t="str">
        <f t="shared" si="84"/>
        <v>Standard 6 Prep Work</v>
      </c>
      <c r="E225" s="402"/>
      <c r="F225" s="402"/>
      <c r="G225" s="84" t="str">
        <f t="shared" si="85"/>
        <v>Standard 6 Prep Work_AI 5</v>
      </c>
      <c r="H225" s="84" t="s">
        <v>507</v>
      </c>
      <c r="I225" s="87" t="s">
        <v>789</v>
      </c>
      <c r="J225" s="87" t="s">
        <v>790</v>
      </c>
      <c r="M225" s="211">
        <f t="shared" si="79"/>
        <v>0</v>
      </c>
      <c r="N225" s="204"/>
      <c r="O225" s="80"/>
      <c r="P225" s="201"/>
    </row>
    <row r="226" spans="1:16" ht="29" x14ac:dyDescent="0.35">
      <c r="A226" s="466"/>
      <c r="B226" s="470"/>
      <c r="C226" s="192" t="str">
        <f t="shared" si="83"/>
        <v>YES</v>
      </c>
      <c r="D226" s="192" t="str">
        <f t="shared" si="84"/>
        <v>Standard 6 Prep Work</v>
      </c>
      <c r="E226" s="402"/>
      <c r="F226" s="402"/>
      <c r="G226" s="84" t="str">
        <f t="shared" si="85"/>
        <v>Standard 6 Prep Work_AI 6</v>
      </c>
      <c r="H226" s="84" t="s">
        <v>509</v>
      </c>
      <c r="I226" s="87" t="s">
        <v>791</v>
      </c>
      <c r="J226" s="87" t="s">
        <v>792</v>
      </c>
      <c r="M226" s="211">
        <f t="shared" si="79"/>
        <v>0</v>
      </c>
      <c r="N226" s="204"/>
      <c r="O226" s="80"/>
      <c r="P226" s="201"/>
    </row>
    <row r="227" spans="1:16" s="48" customFormat="1" ht="58" x14ac:dyDescent="0.35">
      <c r="A227" s="466"/>
      <c r="B227" s="422" t="s">
        <v>387</v>
      </c>
      <c r="C227" s="191">
        <f>OZ!A88</f>
        <v>0</v>
      </c>
      <c r="D227" s="191" t="str">
        <f>OZ!B88</f>
        <v>6.1.a</v>
      </c>
      <c r="E227" s="402" t="str">
        <f>OZ!C88</f>
        <v>a. The jurisdiction’s has a written step-by-step compliance and enforcement procedure that describes what actions and tools (i.e. forms/documents/interventions) are to be used to achieve compliance.</v>
      </c>
      <c r="F227" s="402">
        <f>OZ!D88</f>
        <v>0</v>
      </c>
      <c r="G227" s="83" t="str">
        <f>CONCATENATE($D$227,"_",H227)</f>
        <v>6.1.a_AI 1</v>
      </c>
      <c r="H227" s="83" t="s">
        <v>497</v>
      </c>
      <c r="I227" s="87" t="s">
        <v>793</v>
      </c>
      <c r="J227" s="87"/>
      <c r="K227" s="207"/>
      <c r="L227" s="207"/>
      <c r="M227" s="211">
        <f t="shared" si="79"/>
        <v>0</v>
      </c>
      <c r="N227" s="88"/>
      <c r="O227" s="88"/>
      <c r="P227" s="81"/>
    </row>
    <row r="228" spans="1:16" s="48" customFormat="1" ht="43.5" x14ac:dyDescent="0.35">
      <c r="A228" s="466"/>
      <c r="B228" s="422"/>
      <c r="C228" s="191">
        <f>$C$227</f>
        <v>0</v>
      </c>
      <c r="D228" s="191" t="str">
        <f>$D$227</f>
        <v>6.1.a</v>
      </c>
      <c r="E228" s="402"/>
      <c r="F228" s="402"/>
      <c r="G228" s="83" t="str">
        <f t="shared" ref="G228:G231" si="86">CONCATENATE($D$227,"_",H228)</f>
        <v>6.1.a_AI 2</v>
      </c>
      <c r="H228" s="83" t="s">
        <v>500</v>
      </c>
      <c r="I228" s="87" t="s">
        <v>794</v>
      </c>
      <c r="J228" s="87"/>
      <c r="K228" s="207"/>
      <c r="L228" s="207"/>
      <c r="M228" s="211">
        <f t="shared" si="79"/>
        <v>0</v>
      </c>
      <c r="N228" s="88"/>
      <c r="O228" s="88"/>
      <c r="P228" s="81"/>
    </row>
    <row r="229" spans="1:16" s="48" customFormat="1" ht="29" x14ac:dyDescent="0.35">
      <c r="A229" s="466"/>
      <c r="B229" s="422"/>
      <c r="C229" s="191">
        <f t="shared" ref="C229:C231" si="87">$C$227</f>
        <v>0</v>
      </c>
      <c r="D229" s="191" t="str">
        <f t="shared" ref="D229:D231" si="88">$D$227</f>
        <v>6.1.a</v>
      </c>
      <c r="E229" s="402"/>
      <c r="F229" s="402"/>
      <c r="G229" s="83" t="str">
        <f t="shared" si="86"/>
        <v>6.1.a_AI 3</v>
      </c>
      <c r="H229" s="83" t="s">
        <v>502</v>
      </c>
      <c r="I229" s="87" t="s">
        <v>795</v>
      </c>
      <c r="J229" s="87" t="s">
        <v>796</v>
      </c>
      <c r="K229" s="207"/>
      <c r="L229" s="207"/>
      <c r="M229" s="211">
        <f t="shared" si="79"/>
        <v>0</v>
      </c>
      <c r="N229" s="88"/>
      <c r="O229" s="88"/>
      <c r="P229" s="81"/>
    </row>
    <row r="230" spans="1:16" s="48" customFormat="1" ht="29" x14ac:dyDescent="0.35">
      <c r="A230" s="466"/>
      <c r="B230" s="422"/>
      <c r="C230" s="191">
        <f t="shared" si="87"/>
        <v>0</v>
      </c>
      <c r="D230" s="191" t="str">
        <f t="shared" si="88"/>
        <v>6.1.a</v>
      </c>
      <c r="E230" s="402"/>
      <c r="F230" s="402"/>
      <c r="G230" s="83" t="str">
        <f t="shared" si="86"/>
        <v>6.1.a_AI 5</v>
      </c>
      <c r="H230" s="83" t="s">
        <v>507</v>
      </c>
      <c r="I230" s="87" t="s">
        <v>797</v>
      </c>
      <c r="J230" s="87"/>
      <c r="K230" s="207"/>
      <c r="L230" s="207"/>
      <c r="M230" s="211">
        <f t="shared" si="79"/>
        <v>0</v>
      </c>
      <c r="N230" s="88"/>
      <c r="O230" s="88"/>
      <c r="P230" s="81"/>
    </row>
    <row r="231" spans="1:16" s="48" customFormat="1" ht="58" x14ac:dyDescent="0.35">
      <c r="A231" s="466"/>
      <c r="B231" s="422"/>
      <c r="C231" s="191">
        <f t="shared" si="87"/>
        <v>0</v>
      </c>
      <c r="D231" s="191" t="str">
        <f t="shared" si="88"/>
        <v>6.1.a</v>
      </c>
      <c r="E231" s="402"/>
      <c r="F231" s="402"/>
      <c r="G231" s="83" t="str">
        <f t="shared" si="86"/>
        <v>6.1.a_AI 6</v>
      </c>
      <c r="H231" s="83" t="s">
        <v>509</v>
      </c>
      <c r="I231" s="87" t="s">
        <v>798</v>
      </c>
      <c r="J231" s="87" t="s">
        <v>626</v>
      </c>
      <c r="K231" s="207"/>
      <c r="L231" s="207"/>
      <c r="M231" s="211">
        <f t="shared" si="79"/>
        <v>0</v>
      </c>
      <c r="N231" s="88"/>
      <c r="O231" s="88"/>
      <c r="P231" s="81"/>
    </row>
    <row r="232" spans="1:16" s="48" customFormat="1" ht="72.5" x14ac:dyDescent="0.35">
      <c r="A232" s="466"/>
      <c r="B232" s="422"/>
      <c r="C232" s="191">
        <f>OZ!A89</f>
        <v>0</v>
      </c>
      <c r="D232" s="191" t="str">
        <f>OZ!B89</f>
        <v>6.1.b</v>
      </c>
      <c r="E232" s="192" t="str">
        <f>OZ!C89</f>
        <v>b. The jurisdiction’s inspection form(s) record and quantify the compliance status of  foodborne illness risk factors, Food Code interventions and other serious code violations.</v>
      </c>
      <c r="F232" s="192">
        <f>OZ!D89</f>
        <v>0</v>
      </c>
      <c r="G232" s="84" t="str">
        <f t="shared" si="65"/>
        <v>6.1.b_AI 1</v>
      </c>
      <c r="H232" s="83" t="s">
        <v>497</v>
      </c>
      <c r="I232" s="87" t="s">
        <v>799</v>
      </c>
      <c r="J232" s="87" t="s">
        <v>608</v>
      </c>
      <c r="K232" s="207"/>
      <c r="L232" s="207"/>
      <c r="M232" s="211">
        <f t="shared" si="79"/>
        <v>0</v>
      </c>
      <c r="N232" s="88"/>
      <c r="O232" s="88"/>
      <c r="P232" s="81"/>
    </row>
    <row r="233" spans="1:16" s="48" customFormat="1" ht="87" x14ac:dyDescent="0.35">
      <c r="A233" s="466"/>
      <c r="B233" s="421" t="s">
        <v>390</v>
      </c>
      <c r="C233" s="191">
        <f>OZ!A90</f>
        <v>0</v>
      </c>
      <c r="D233" s="191" t="str">
        <f>OZ!B90</f>
        <v>6.2.a</v>
      </c>
      <c r="E233" s="402" t="str">
        <f>OZ!C90</f>
        <v>a. The jurisdiction has written documentation that verifies the review of the effectiveness of the staff’s implementation of the program’s compliance and enforcement procedure that includes a selection of establishment files for review in accordance with the Standard criteria.</v>
      </c>
      <c r="F233" s="402">
        <f>OZ!D90</f>
        <v>0</v>
      </c>
      <c r="G233" s="83" t="str">
        <f>CONCATENATE($D$233,"_",H233)</f>
        <v>6.2.a_AI 1</v>
      </c>
      <c r="H233" s="83" t="s">
        <v>497</v>
      </c>
      <c r="I233" s="87" t="s">
        <v>800</v>
      </c>
      <c r="J233" s="87"/>
      <c r="K233" s="207"/>
      <c r="L233" s="207"/>
      <c r="M233" s="211">
        <f t="shared" si="79"/>
        <v>0</v>
      </c>
      <c r="N233" s="88"/>
      <c r="O233" s="88"/>
      <c r="P233" s="81"/>
    </row>
    <row r="234" spans="1:16" s="48" customFormat="1" ht="58" x14ac:dyDescent="0.35">
      <c r="A234" s="466"/>
      <c r="B234" s="421"/>
      <c r="C234" s="191">
        <f>C233</f>
        <v>0</v>
      </c>
      <c r="D234" s="191" t="str">
        <f>D233</f>
        <v>6.2.a</v>
      </c>
      <c r="E234" s="402"/>
      <c r="F234" s="402"/>
      <c r="G234" s="83" t="str">
        <f>CONCATENATE($D$233,"_",H234)</f>
        <v>6.2.a_AI 2</v>
      </c>
      <c r="H234" s="83" t="s">
        <v>500</v>
      </c>
      <c r="I234" s="87" t="s">
        <v>801</v>
      </c>
      <c r="J234" s="87" t="s">
        <v>802</v>
      </c>
      <c r="K234" s="207"/>
      <c r="L234" s="207"/>
      <c r="M234" s="211">
        <f t="shared" si="79"/>
        <v>0</v>
      </c>
      <c r="N234" s="88"/>
      <c r="O234" s="88"/>
      <c r="P234" s="81"/>
    </row>
    <row r="235" spans="1:16" ht="43.5" x14ac:dyDescent="0.35">
      <c r="A235" s="466"/>
      <c r="B235" s="421"/>
      <c r="C235" s="192">
        <f>OZ!A91</f>
        <v>0</v>
      </c>
      <c r="D235" s="192" t="str">
        <f>OZ!B91</f>
        <v>6.2.b</v>
      </c>
      <c r="E235" s="402" t="str">
        <f>OZ!C91</f>
        <v>b. The jurisdiction has written documentation verifying that at least 80 percent of the sampled files follow the agency’s step-by-step compliance and enforcement procedures and actions were taken to resolve out-of-compliance risk factors recorded on the selected routine inspection in accordance with the Standard criteria.</v>
      </c>
      <c r="F235" s="402">
        <f>OZ!D91</f>
        <v>0</v>
      </c>
      <c r="G235" s="84" t="str">
        <f>CONCATENATE($D$235,"_",H235)</f>
        <v>6.2.b_AI 1</v>
      </c>
      <c r="H235" s="84" t="s">
        <v>497</v>
      </c>
      <c r="I235" s="87" t="s">
        <v>803</v>
      </c>
      <c r="J235" s="87"/>
      <c r="M235" s="211">
        <f t="shared" si="79"/>
        <v>0</v>
      </c>
      <c r="N235" s="204"/>
      <c r="O235" s="80"/>
      <c r="P235" s="201"/>
    </row>
    <row r="236" spans="1:16" ht="87" x14ac:dyDescent="0.35">
      <c r="A236" s="466"/>
      <c r="B236" s="421"/>
      <c r="C236" s="192">
        <f>C235</f>
        <v>0</v>
      </c>
      <c r="D236" s="192" t="str">
        <f>D235</f>
        <v>6.2.b</v>
      </c>
      <c r="E236" s="402"/>
      <c r="F236" s="402"/>
      <c r="G236" s="84" t="str">
        <f>CONCATENATE($D$235,"_",H236)</f>
        <v>6.2.b_AI 2</v>
      </c>
      <c r="H236" s="84" t="s">
        <v>500</v>
      </c>
      <c r="I236" s="87" t="s">
        <v>804</v>
      </c>
      <c r="J236" s="87" t="s">
        <v>805</v>
      </c>
      <c r="M236" s="211">
        <f t="shared" si="79"/>
        <v>0</v>
      </c>
      <c r="N236" s="204"/>
      <c r="O236" s="80"/>
      <c r="P236" s="201"/>
    </row>
    <row r="237" spans="1:16" ht="29" x14ac:dyDescent="0.35">
      <c r="A237" s="463" t="s">
        <v>395</v>
      </c>
      <c r="B237" s="464"/>
      <c r="C237" s="192" t="str">
        <f>OZ!A92</f>
        <v>YES</v>
      </c>
      <c r="D237" s="192" t="str">
        <f>OZ!B92</f>
        <v>Standard 7 Prep Work</v>
      </c>
      <c r="E237" s="402" t="str">
        <f>OZ!C92</f>
        <v>Organizational Steps to Aid Success</v>
      </c>
      <c r="F237" s="402">
        <f>OZ!D92</f>
        <v>0</v>
      </c>
      <c r="G237" s="84" t="str">
        <f>CONCATENATE($D$237,"_",H237)</f>
        <v>Standard 7 Prep Work_AI 1</v>
      </c>
      <c r="H237" s="84" t="s">
        <v>497</v>
      </c>
      <c r="I237" s="87" t="s">
        <v>806</v>
      </c>
      <c r="J237" s="87" t="s">
        <v>499</v>
      </c>
      <c r="M237" s="211">
        <f t="shared" si="79"/>
        <v>0</v>
      </c>
      <c r="N237" s="204"/>
      <c r="O237" s="80"/>
      <c r="P237" s="201"/>
    </row>
    <row r="238" spans="1:16" ht="29" x14ac:dyDescent="0.35">
      <c r="A238" s="463"/>
      <c r="B238" s="464"/>
      <c r="C238" s="192" t="str">
        <f>$C$237</f>
        <v>YES</v>
      </c>
      <c r="D238" s="192" t="str">
        <f>$D$237</f>
        <v>Standard 7 Prep Work</v>
      </c>
      <c r="E238" s="402"/>
      <c r="F238" s="402"/>
      <c r="G238" s="84" t="str">
        <f t="shared" ref="G238:G242" si="89">CONCATENATE($D$237,"_",H238)</f>
        <v>Standard 7 Prep Work_AI 2</v>
      </c>
      <c r="H238" s="84" t="s">
        <v>500</v>
      </c>
      <c r="I238" s="87" t="s">
        <v>807</v>
      </c>
      <c r="J238" s="87"/>
      <c r="M238" s="211">
        <f t="shared" si="79"/>
        <v>0</v>
      </c>
      <c r="N238" s="204"/>
      <c r="O238" s="80"/>
      <c r="P238" s="201"/>
    </row>
    <row r="239" spans="1:16" ht="43.5" x14ac:dyDescent="0.35">
      <c r="A239" s="463"/>
      <c r="B239" s="464"/>
      <c r="C239" s="192" t="str">
        <f t="shared" ref="C239:C242" si="90">$C$237</f>
        <v>YES</v>
      </c>
      <c r="D239" s="192" t="str">
        <f t="shared" ref="D239:D242" si="91">$D$237</f>
        <v>Standard 7 Prep Work</v>
      </c>
      <c r="E239" s="402"/>
      <c r="F239" s="402"/>
      <c r="G239" s="84" t="str">
        <f t="shared" si="89"/>
        <v>Standard 7 Prep Work_AI 3</v>
      </c>
      <c r="H239" s="84" t="s">
        <v>502</v>
      </c>
      <c r="I239" s="87" t="s">
        <v>808</v>
      </c>
      <c r="J239" s="87"/>
      <c r="M239" s="211">
        <f t="shared" si="79"/>
        <v>0</v>
      </c>
      <c r="N239" s="204"/>
      <c r="O239" s="80"/>
      <c r="P239" s="201"/>
    </row>
    <row r="240" spans="1:16" ht="43.5" x14ac:dyDescent="0.35">
      <c r="A240" s="463"/>
      <c r="B240" s="464"/>
      <c r="C240" s="192" t="str">
        <f t="shared" si="90"/>
        <v>YES</v>
      </c>
      <c r="D240" s="192" t="str">
        <f t="shared" si="91"/>
        <v>Standard 7 Prep Work</v>
      </c>
      <c r="E240" s="402"/>
      <c r="F240" s="402"/>
      <c r="G240" s="84" t="str">
        <f t="shared" si="89"/>
        <v>Standard 7 Prep Work_AI 4</v>
      </c>
      <c r="H240" s="84" t="s">
        <v>504</v>
      </c>
      <c r="I240" s="87" t="s">
        <v>809</v>
      </c>
      <c r="J240" s="87"/>
      <c r="M240" s="211">
        <f t="shared" si="79"/>
        <v>0</v>
      </c>
      <c r="N240" s="204"/>
      <c r="O240" s="80"/>
      <c r="P240" s="201"/>
    </row>
    <row r="241" spans="1:16" ht="58" x14ac:dyDescent="0.35">
      <c r="A241" s="463"/>
      <c r="B241" s="464"/>
      <c r="C241" s="192" t="str">
        <f t="shared" si="90"/>
        <v>YES</v>
      </c>
      <c r="D241" s="192" t="str">
        <f t="shared" si="91"/>
        <v>Standard 7 Prep Work</v>
      </c>
      <c r="E241" s="402"/>
      <c r="F241" s="402"/>
      <c r="G241" s="84" t="str">
        <f t="shared" si="89"/>
        <v>Standard 7 Prep Work_AI 5</v>
      </c>
      <c r="H241" s="84" t="s">
        <v>507</v>
      </c>
      <c r="I241" s="87" t="s">
        <v>810</v>
      </c>
      <c r="J241" s="87" t="s">
        <v>790</v>
      </c>
      <c r="M241" s="211">
        <f t="shared" si="79"/>
        <v>0</v>
      </c>
      <c r="N241" s="204"/>
      <c r="O241" s="80"/>
      <c r="P241" s="201"/>
    </row>
    <row r="242" spans="1:16" ht="29" x14ac:dyDescent="0.35">
      <c r="A242" s="463"/>
      <c r="B242" s="464"/>
      <c r="C242" s="192" t="str">
        <f t="shared" si="90"/>
        <v>YES</v>
      </c>
      <c r="D242" s="192" t="str">
        <f t="shared" si="91"/>
        <v>Standard 7 Prep Work</v>
      </c>
      <c r="E242" s="402"/>
      <c r="F242" s="402"/>
      <c r="G242" s="84" t="str">
        <f t="shared" si="89"/>
        <v>Standard 7 Prep Work_AI 6</v>
      </c>
      <c r="H242" s="84" t="s">
        <v>509</v>
      </c>
      <c r="I242" s="87" t="s">
        <v>811</v>
      </c>
      <c r="J242" s="87" t="s">
        <v>605</v>
      </c>
      <c r="M242" s="211">
        <f t="shared" si="79"/>
        <v>0</v>
      </c>
      <c r="N242" s="204"/>
      <c r="O242" s="80"/>
      <c r="P242" s="201"/>
    </row>
    <row r="243" spans="1:16" ht="217.5" x14ac:dyDescent="0.35">
      <c r="A243" s="463"/>
      <c r="B243" s="90" t="s">
        <v>404</v>
      </c>
      <c r="C243" s="192">
        <f>OZ!A93</f>
        <v>0</v>
      </c>
      <c r="D243" s="192" t="str">
        <f>OZ!B93</f>
        <v>7.1.a</v>
      </c>
      <c r="E243" s="192" t="str">
        <f>OZ!C93</f>
        <v>The jurisdiction maintains written documentation confirming that the agency has sponsored or actively participated in at least one meeting/forum annually, such as food safety task forces, advisory boards / committees, customer surveys, web-based meetings or forums. Documentation confirms that offers of participation have been extended to industry and consumer representatives.</v>
      </c>
      <c r="F243" s="192">
        <f>OZ!D93</f>
        <v>0</v>
      </c>
      <c r="G243" s="84" t="str">
        <f>CONCATENATE($D$243,"_",H243)</f>
        <v>7.1.a_AI 1</v>
      </c>
      <c r="H243" s="84" t="s">
        <v>497</v>
      </c>
      <c r="I243" s="87" t="s">
        <v>812</v>
      </c>
      <c r="J243" s="87" t="s">
        <v>813</v>
      </c>
      <c r="M243" s="211">
        <f t="shared" si="79"/>
        <v>0</v>
      </c>
      <c r="N243" s="204"/>
      <c r="O243" s="80"/>
      <c r="P243" s="201"/>
    </row>
    <row r="244" spans="1:16" ht="188.5" x14ac:dyDescent="0.35">
      <c r="A244" s="463"/>
      <c r="B244" s="91" t="s">
        <v>406</v>
      </c>
      <c r="C244" s="192">
        <f>OZ!A94</f>
        <v>0</v>
      </c>
      <c r="D244" s="192" t="str">
        <f>OZ!B94</f>
        <v>7.2.a</v>
      </c>
      <c r="E244" s="192" t="str">
        <f>OZ!C94</f>
        <v>The jurisdiction maintains written documentation confirming that the agency has sponsored or coordinated at least one educational outreach activity annually directed at industry, consumer groups, the media, and/or elected officials. Educational outreach activities focus on increasing awareness of foodborne illness risk factors and control methods to prevent foodborne illness and may include industry recognition programs, web sites, newsletters, Fight BAC campaigns, food safety month activities, food worker training, and use of oral culture learner materials.</v>
      </c>
      <c r="F244" s="192">
        <f>OZ!D94</f>
        <v>0</v>
      </c>
      <c r="G244" s="84" t="str">
        <f>CONCATENATE($D$244,"_",H244)</f>
        <v>7.2.a_AI 1</v>
      </c>
      <c r="H244" s="84" t="s">
        <v>497</v>
      </c>
      <c r="I244" s="87" t="s">
        <v>814</v>
      </c>
      <c r="J244" s="87" t="s">
        <v>815</v>
      </c>
      <c r="M244" s="211">
        <f t="shared" si="79"/>
        <v>0</v>
      </c>
      <c r="N244" s="204"/>
      <c r="O244" s="80"/>
      <c r="P244" s="201"/>
    </row>
    <row r="245" spans="1:16" ht="29" x14ac:dyDescent="0.35">
      <c r="A245" s="429" t="s">
        <v>410</v>
      </c>
      <c r="B245" s="428" t="s">
        <v>816</v>
      </c>
      <c r="C245" s="192" t="str">
        <f>OZ!A95</f>
        <v>YES</v>
      </c>
      <c r="D245" s="192" t="str">
        <f>OZ!B95</f>
        <v>Standard 8 Prep Work</v>
      </c>
      <c r="E245" s="402" t="str">
        <f>OZ!C95</f>
        <v>Organizational Steps to Aid Success</v>
      </c>
      <c r="F245" s="402">
        <f>OZ!D95</f>
        <v>0</v>
      </c>
      <c r="G245" s="84" t="str">
        <f>CONCATENATE($D$245,"_",H245)</f>
        <v>Standard 8 Prep Work_AI 1</v>
      </c>
      <c r="H245" s="84" t="s">
        <v>497</v>
      </c>
      <c r="I245" s="87" t="s">
        <v>817</v>
      </c>
      <c r="J245" s="87" t="s">
        <v>499</v>
      </c>
      <c r="M245" s="211">
        <f t="shared" si="79"/>
        <v>0</v>
      </c>
      <c r="N245" s="204"/>
      <c r="O245" s="80"/>
      <c r="P245" s="201"/>
    </row>
    <row r="246" spans="1:16" ht="29" x14ac:dyDescent="0.35">
      <c r="A246" s="429"/>
      <c r="B246" s="428"/>
      <c r="C246" s="192" t="str">
        <f>$C$245</f>
        <v>YES</v>
      </c>
      <c r="D246" s="192" t="str">
        <f>$D$245</f>
        <v>Standard 8 Prep Work</v>
      </c>
      <c r="E246" s="402"/>
      <c r="F246" s="402"/>
      <c r="G246" s="84" t="str">
        <f t="shared" ref="G246:G250" si="92">CONCATENATE($D$245,"_",H246)</f>
        <v>Standard 8 Prep Work_AI 2</v>
      </c>
      <c r="H246" s="84" t="s">
        <v>500</v>
      </c>
      <c r="I246" s="87" t="s">
        <v>818</v>
      </c>
      <c r="J246" s="87"/>
      <c r="M246" s="211">
        <f t="shared" si="79"/>
        <v>0</v>
      </c>
      <c r="N246" s="204"/>
      <c r="O246" s="80"/>
      <c r="P246" s="201"/>
    </row>
    <row r="247" spans="1:16" ht="43.5" x14ac:dyDescent="0.35">
      <c r="A247" s="429"/>
      <c r="B247" s="428"/>
      <c r="C247" s="192" t="str">
        <f t="shared" ref="C247:C250" si="93">$C$245</f>
        <v>YES</v>
      </c>
      <c r="D247" s="192" t="str">
        <f t="shared" ref="D247:D250" si="94">$D$245</f>
        <v>Standard 8 Prep Work</v>
      </c>
      <c r="E247" s="402"/>
      <c r="F247" s="402"/>
      <c r="G247" s="84" t="str">
        <f t="shared" si="92"/>
        <v>Standard 8 Prep Work_AI 3</v>
      </c>
      <c r="H247" s="84" t="s">
        <v>502</v>
      </c>
      <c r="I247" s="87" t="s">
        <v>819</v>
      </c>
      <c r="J247" s="87"/>
      <c r="M247" s="211">
        <f t="shared" si="79"/>
        <v>0</v>
      </c>
      <c r="N247" s="204"/>
      <c r="O247" s="80"/>
      <c r="P247" s="201"/>
    </row>
    <row r="248" spans="1:16" ht="43.5" x14ac:dyDescent="0.35">
      <c r="A248" s="429"/>
      <c r="B248" s="428"/>
      <c r="C248" s="192" t="str">
        <f t="shared" si="93"/>
        <v>YES</v>
      </c>
      <c r="D248" s="192" t="str">
        <f t="shared" si="94"/>
        <v>Standard 8 Prep Work</v>
      </c>
      <c r="E248" s="402"/>
      <c r="F248" s="402"/>
      <c r="G248" s="84" t="str">
        <f t="shared" si="92"/>
        <v>Standard 8 Prep Work_AI 4</v>
      </c>
      <c r="H248" s="84" t="s">
        <v>504</v>
      </c>
      <c r="I248" s="87" t="s">
        <v>820</v>
      </c>
      <c r="J248" s="49"/>
      <c r="M248" s="211">
        <f t="shared" si="79"/>
        <v>0</v>
      </c>
      <c r="N248" s="204"/>
      <c r="O248" s="80"/>
      <c r="P248" s="201"/>
    </row>
    <row r="249" spans="1:16" ht="58" x14ac:dyDescent="0.35">
      <c r="A249" s="429"/>
      <c r="B249" s="428"/>
      <c r="C249" s="192" t="str">
        <f t="shared" si="93"/>
        <v>YES</v>
      </c>
      <c r="D249" s="192" t="str">
        <f t="shared" si="94"/>
        <v>Standard 8 Prep Work</v>
      </c>
      <c r="E249" s="402"/>
      <c r="F249" s="402"/>
      <c r="G249" s="84" t="str">
        <f t="shared" si="92"/>
        <v>Standard 8 Prep Work_AI 5</v>
      </c>
      <c r="H249" s="84" t="s">
        <v>507</v>
      </c>
      <c r="I249" s="87" t="s">
        <v>821</v>
      </c>
      <c r="J249" s="87" t="s">
        <v>790</v>
      </c>
      <c r="M249" s="211">
        <f t="shared" si="79"/>
        <v>0</v>
      </c>
      <c r="N249" s="204"/>
      <c r="O249" s="80"/>
      <c r="P249" s="201"/>
    </row>
    <row r="250" spans="1:16" ht="29" x14ac:dyDescent="0.35">
      <c r="A250" s="429"/>
      <c r="B250" s="428"/>
      <c r="C250" s="192" t="str">
        <f t="shared" si="93"/>
        <v>YES</v>
      </c>
      <c r="D250" s="192" t="str">
        <f t="shared" si="94"/>
        <v>Standard 8 Prep Work</v>
      </c>
      <c r="E250" s="402"/>
      <c r="F250" s="402"/>
      <c r="G250" s="84" t="str">
        <f t="shared" si="92"/>
        <v>Standard 8 Prep Work_AI 6</v>
      </c>
      <c r="H250" s="84" t="s">
        <v>509</v>
      </c>
      <c r="I250" s="87" t="s">
        <v>822</v>
      </c>
      <c r="J250" s="87" t="s">
        <v>605</v>
      </c>
      <c r="M250" s="211">
        <f t="shared" si="79"/>
        <v>0</v>
      </c>
      <c r="N250" s="204"/>
      <c r="O250" s="80"/>
      <c r="P250" s="201"/>
    </row>
    <row r="251" spans="1:16" ht="14.5" x14ac:dyDescent="0.35">
      <c r="A251" s="429"/>
      <c r="B251" s="427" t="s">
        <v>419</v>
      </c>
      <c r="C251" s="192">
        <f>OZ!A96</f>
        <v>0</v>
      </c>
      <c r="D251" s="192" t="str">
        <f>OZ!B96</f>
        <v>8.1.a</v>
      </c>
      <c r="E251" s="402" t="str">
        <f>OZ!C96</f>
        <v>a. The jurisdiction has written documentation, calculations, or a program resource assessment that demonstrates a staffing level of one FTE for every 280-320 retail food program inspections performed or the staffing level set by the jurisdiction.
Note: The jurisdiction may use an alternative for determining and calculating staffing level. It should be indicated within the Self-Assessment General Comments section.</v>
      </c>
      <c r="F251" s="402">
        <f>OZ!D96</f>
        <v>0</v>
      </c>
      <c r="G251" s="84" t="str">
        <f>CONCATENATE($D$251,"_",H251)</f>
        <v>8.1.a_AI 1</v>
      </c>
      <c r="H251" s="84" t="s">
        <v>497</v>
      </c>
      <c r="I251" s="87" t="s">
        <v>823</v>
      </c>
      <c r="J251" s="87" t="s">
        <v>824</v>
      </c>
      <c r="M251" s="211">
        <f t="shared" si="79"/>
        <v>0</v>
      </c>
      <c r="N251" s="204"/>
      <c r="O251" s="80"/>
      <c r="P251" s="201"/>
    </row>
    <row r="252" spans="1:16" ht="58" x14ac:dyDescent="0.35">
      <c r="A252" s="429"/>
      <c r="B252" s="427"/>
      <c r="C252" s="192">
        <f>$C$251</f>
        <v>0</v>
      </c>
      <c r="D252" s="192" t="str">
        <f>$D$251</f>
        <v>8.1.a</v>
      </c>
      <c r="E252" s="402"/>
      <c r="F252" s="402"/>
      <c r="G252" s="84" t="str">
        <f>CONCATENATE($D$251,"_",H252)</f>
        <v>8.1.a_AI 2</v>
      </c>
      <c r="H252" s="84" t="s">
        <v>500</v>
      </c>
      <c r="I252" s="87" t="s">
        <v>825</v>
      </c>
      <c r="J252" s="87"/>
      <c r="M252" s="211">
        <f t="shared" si="79"/>
        <v>0</v>
      </c>
      <c r="N252" s="204"/>
      <c r="O252" s="80"/>
      <c r="P252" s="201"/>
    </row>
    <row r="253" spans="1:16" ht="43.5" x14ac:dyDescent="0.35">
      <c r="A253" s="429"/>
      <c r="B253" s="427"/>
      <c r="C253" s="192">
        <f>$C$251</f>
        <v>0</v>
      </c>
      <c r="D253" s="192" t="str">
        <f>$D$251</f>
        <v>8.1.a</v>
      </c>
      <c r="E253" s="402"/>
      <c r="F253" s="402"/>
      <c r="G253" s="84" t="str">
        <f>CONCATENATE($D$251,"_",H253)</f>
        <v>8.1.a_AI 5</v>
      </c>
      <c r="H253" s="84" t="s">
        <v>507</v>
      </c>
      <c r="I253" s="87" t="s">
        <v>826</v>
      </c>
      <c r="J253" s="87"/>
      <c r="M253" s="211">
        <f t="shared" si="79"/>
        <v>0</v>
      </c>
      <c r="N253" s="204"/>
      <c r="O253" s="80"/>
      <c r="P253" s="201"/>
    </row>
    <row r="254" spans="1:16" ht="29" x14ac:dyDescent="0.35">
      <c r="A254" s="429"/>
      <c r="B254" s="427"/>
      <c r="C254" s="192">
        <f>$C$251</f>
        <v>0</v>
      </c>
      <c r="D254" s="192" t="str">
        <f>$D$251</f>
        <v>8.1.a</v>
      </c>
      <c r="E254" s="402"/>
      <c r="F254" s="402"/>
      <c r="G254" s="84" t="str">
        <f>CONCATENATE($D$251,"_",H254)</f>
        <v>8.1.a_AI 6</v>
      </c>
      <c r="H254" s="84" t="s">
        <v>509</v>
      </c>
      <c r="I254" s="87" t="s">
        <v>827</v>
      </c>
      <c r="J254" s="87"/>
      <c r="M254" s="211">
        <f t="shared" si="79"/>
        <v>0</v>
      </c>
      <c r="N254" s="204"/>
      <c r="O254" s="80"/>
      <c r="P254" s="201"/>
    </row>
    <row r="255" spans="1:16" ht="29" x14ac:dyDescent="0.35">
      <c r="A255" s="429"/>
      <c r="B255" s="427"/>
      <c r="C255" s="192">
        <f>$C$251</f>
        <v>0</v>
      </c>
      <c r="D255" s="192" t="str">
        <f>$D$251</f>
        <v>8.1.a</v>
      </c>
      <c r="E255" s="402"/>
      <c r="F255" s="402"/>
      <c r="G255" s="84" t="str">
        <f>CONCATENATE($D$251,"_",H255)</f>
        <v>8.1.a_AI 8</v>
      </c>
      <c r="H255" s="84" t="s">
        <v>513</v>
      </c>
      <c r="I255" s="87" t="s">
        <v>828</v>
      </c>
      <c r="J255" s="87" t="s">
        <v>829</v>
      </c>
      <c r="M255" s="211">
        <f t="shared" si="79"/>
        <v>0</v>
      </c>
      <c r="N255" s="204"/>
      <c r="O255" s="80"/>
      <c r="P255" s="201"/>
    </row>
    <row r="256" spans="1:16" s="48" customFormat="1" ht="43.5" x14ac:dyDescent="0.35">
      <c r="A256" s="429"/>
      <c r="B256" s="430" t="s">
        <v>421</v>
      </c>
      <c r="C256" s="191">
        <f>OZ!A97</f>
        <v>0</v>
      </c>
      <c r="D256" s="191" t="str">
        <f>OZ!B97</f>
        <v>8.2.a</v>
      </c>
      <c r="E256" s="402" t="str">
        <f>OZ!C97</f>
        <v>a. The jurisdiction can show through written records, equipment inventories, or actual observations that each retail food program inspector has a head cover, thermocouple, flashlight, sanitization test kit, heat sensitive tapes or maximum registering thermometer, and necessary forms and administrative materials.</v>
      </c>
      <c r="F256" s="402">
        <f>OZ!D97</f>
        <v>0</v>
      </c>
      <c r="G256" s="83" t="str">
        <f>CONCATENATE($D$256,"_",H256)</f>
        <v>8.2.a_AI 1</v>
      </c>
      <c r="H256" s="83" t="s">
        <v>497</v>
      </c>
      <c r="I256" s="87" t="s">
        <v>830</v>
      </c>
      <c r="J256" s="87" t="s">
        <v>831</v>
      </c>
      <c r="K256" s="207"/>
      <c r="L256" s="207"/>
      <c r="M256" s="211">
        <f t="shared" si="79"/>
        <v>0</v>
      </c>
      <c r="N256" s="88"/>
      <c r="O256" s="88"/>
      <c r="P256" s="81"/>
    </row>
    <row r="257" spans="1:16" s="48" customFormat="1" ht="14.5" x14ac:dyDescent="0.35">
      <c r="A257" s="429"/>
      <c r="B257" s="430"/>
      <c r="C257" s="191">
        <f>$C$256</f>
        <v>0</v>
      </c>
      <c r="D257" s="191" t="str">
        <f>$D$256</f>
        <v>8.2.a</v>
      </c>
      <c r="E257" s="402"/>
      <c r="F257" s="402"/>
      <c r="G257" s="83" t="str">
        <f t="shared" ref="G257:G260" si="95">CONCATENATE($D$256,"_",H257)</f>
        <v>8.2.a_AI 2</v>
      </c>
      <c r="H257" s="83" t="s">
        <v>500</v>
      </c>
      <c r="I257" s="87" t="s">
        <v>832</v>
      </c>
      <c r="J257" s="87"/>
      <c r="K257" s="207"/>
      <c r="L257" s="207"/>
      <c r="M257" s="211">
        <f t="shared" si="79"/>
        <v>0</v>
      </c>
      <c r="N257" s="88"/>
      <c r="O257" s="88"/>
      <c r="P257" s="81"/>
    </row>
    <row r="258" spans="1:16" s="48" customFormat="1" ht="58" x14ac:dyDescent="0.35">
      <c r="A258" s="429"/>
      <c r="B258" s="430"/>
      <c r="C258" s="191">
        <f t="shared" ref="C258:C260" si="96">$C$256</f>
        <v>0</v>
      </c>
      <c r="D258" s="191" t="str">
        <f t="shared" ref="D258:D260" si="97">$D$256</f>
        <v>8.2.a</v>
      </c>
      <c r="E258" s="402"/>
      <c r="F258" s="402"/>
      <c r="G258" s="83" t="str">
        <f t="shared" si="95"/>
        <v>8.2.a_AI 3</v>
      </c>
      <c r="H258" s="83" t="s">
        <v>502</v>
      </c>
      <c r="I258" s="87" t="s">
        <v>833</v>
      </c>
      <c r="J258" s="87" t="s">
        <v>834</v>
      </c>
      <c r="K258" s="207"/>
      <c r="L258" s="207"/>
      <c r="M258" s="211">
        <f t="shared" si="79"/>
        <v>0</v>
      </c>
      <c r="N258" s="88"/>
      <c r="O258" s="88"/>
      <c r="P258" s="81"/>
    </row>
    <row r="259" spans="1:16" s="48" customFormat="1" ht="58" x14ac:dyDescent="0.35">
      <c r="A259" s="429"/>
      <c r="B259" s="430"/>
      <c r="C259" s="191">
        <f t="shared" si="96"/>
        <v>0</v>
      </c>
      <c r="D259" s="191" t="str">
        <f t="shared" si="97"/>
        <v>8.2.a</v>
      </c>
      <c r="E259" s="402"/>
      <c r="F259" s="402"/>
      <c r="G259" s="83" t="str">
        <f t="shared" si="95"/>
        <v>8.2.a_AI 4</v>
      </c>
      <c r="H259" s="83" t="s">
        <v>504</v>
      </c>
      <c r="I259" s="87" t="s">
        <v>835</v>
      </c>
      <c r="J259" s="87" t="s">
        <v>836</v>
      </c>
      <c r="K259" s="207"/>
      <c r="L259" s="207"/>
      <c r="M259" s="211">
        <f t="shared" si="79"/>
        <v>0</v>
      </c>
      <c r="N259" s="88"/>
      <c r="O259" s="88"/>
      <c r="P259" s="81"/>
    </row>
    <row r="260" spans="1:16" s="48" customFormat="1" ht="43.5" x14ac:dyDescent="0.35">
      <c r="A260" s="429"/>
      <c r="B260" s="430"/>
      <c r="C260" s="191">
        <f t="shared" si="96"/>
        <v>0</v>
      </c>
      <c r="D260" s="191" t="str">
        <f t="shared" si="97"/>
        <v>8.2.a</v>
      </c>
      <c r="E260" s="402"/>
      <c r="F260" s="402"/>
      <c r="G260" s="83" t="str">
        <f t="shared" si="95"/>
        <v>8.2.a_AI 5</v>
      </c>
      <c r="H260" s="83" t="s">
        <v>507</v>
      </c>
      <c r="I260" s="87" t="s">
        <v>837</v>
      </c>
      <c r="J260" s="87"/>
      <c r="K260" s="207"/>
      <c r="L260" s="207"/>
      <c r="M260" s="211">
        <f t="shared" ref="M260:M323" si="98">DATEDIF(K260,L260,"D")</f>
        <v>0</v>
      </c>
      <c r="N260" s="88"/>
      <c r="O260" s="88"/>
      <c r="P260" s="81"/>
    </row>
    <row r="261" spans="1:16" s="48" customFormat="1" ht="87" x14ac:dyDescent="0.35">
      <c r="A261" s="429"/>
      <c r="B261" s="430"/>
      <c r="C261" s="191">
        <f>OZ!A98</f>
        <v>0</v>
      </c>
      <c r="D261" s="191" t="str">
        <f>OZ!B98</f>
        <v>8.2.b</v>
      </c>
      <c r="E261" s="402" t="str">
        <f>OZ!C98</f>
        <v>b. The jurisdiction has a written procedure for obtaining the use of computers, cameras, black lights, pH meters, foodborne illness kits, sample collection kits, data loggers, and cell phones should this equipment not be part of the agency’s general equipment inventory.</v>
      </c>
      <c r="F261" s="402">
        <f>OZ!D98</f>
        <v>0</v>
      </c>
      <c r="G261" s="83" t="str">
        <f>CONCATENATE($D$261,"_",H261)</f>
        <v>8.2.b_AI 1</v>
      </c>
      <c r="H261" s="83" t="s">
        <v>497</v>
      </c>
      <c r="I261" s="87" t="s">
        <v>838</v>
      </c>
      <c r="J261" s="87" t="s">
        <v>831</v>
      </c>
      <c r="K261" s="207"/>
      <c r="L261" s="207"/>
      <c r="M261" s="211">
        <f t="shared" si="98"/>
        <v>0</v>
      </c>
      <c r="N261" s="88"/>
      <c r="O261" s="88"/>
      <c r="P261" s="81"/>
    </row>
    <row r="262" spans="1:16" s="48" customFormat="1" ht="87" x14ac:dyDescent="0.35">
      <c r="A262" s="429"/>
      <c r="B262" s="430"/>
      <c r="C262" s="191">
        <f>$C$261</f>
        <v>0</v>
      </c>
      <c r="D262" s="191" t="str">
        <f>$D$261</f>
        <v>8.2.b</v>
      </c>
      <c r="E262" s="402"/>
      <c r="F262" s="402"/>
      <c r="G262" s="83" t="str">
        <f t="shared" ref="G262:G264" si="99">CONCATENATE($D$261,"_",H262)</f>
        <v>8.2.b_AI 2</v>
      </c>
      <c r="H262" s="83" t="s">
        <v>500</v>
      </c>
      <c r="I262" s="87" t="s">
        <v>839</v>
      </c>
      <c r="J262" s="87" t="s">
        <v>834</v>
      </c>
      <c r="K262" s="207"/>
      <c r="L262" s="207"/>
      <c r="M262" s="211">
        <f t="shared" si="98"/>
        <v>0</v>
      </c>
      <c r="N262" s="88"/>
      <c r="O262" s="88"/>
      <c r="P262" s="81"/>
    </row>
    <row r="263" spans="1:16" s="48" customFormat="1" ht="58" x14ac:dyDescent="0.35">
      <c r="A263" s="429"/>
      <c r="B263" s="430"/>
      <c r="C263" s="191">
        <f t="shared" ref="C263:C264" si="100">$C$261</f>
        <v>0</v>
      </c>
      <c r="D263" s="191" t="str">
        <f t="shared" ref="D263:D264" si="101">$D$261</f>
        <v>8.2.b</v>
      </c>
      <c r="E263" s="402"/>
      <c r="F263" s="402"/>
      <c r="G263" s="83" t="str">
        <f t="shared" si="99"/>
        <v>8.2.b_AI 3</v>
      </c>
      <c r="H263" s="83" t="s">
        <v>502</v>
      </c>
      <c r="I263" s="87" t="s">
        <v>840</v>
      </c>
      <c r="J263" s="87" t="s">
        <v>841</v>
      </c>
      <c r="K263" s="207"/>
      <c r="L263" s="207"/>
      <c r="M263" s="211">
        <f t="shared" si="98"/>
        <v>0</v>
      </c>
      <c r="N263" s="88"/>
      <c r="O263" s="88"/>
      <c r="P263" s="81"/>
    </row>
    <row r="264" spans="1:16" s="48" customFormat="1" ht="58" x14ac:dyDescent="0.35">
      <c r="A264" s="429"/>
      <c r="B264" s="430"/>
      <c r="C264" s="191">
        <f t="shared" si="100"/>
        <v>0</v>
      </c>
      <c r="D264" s="191" t="str">
        <f t="shared" si="101"/>
        <v>8.2.b</v>
      </c>
      <c r="E264" s="402"/>
      <c r="F264" s="402"/>
      <c r="G264" s="83" t="str">
        <f t="shared" si="99"/>
        <v>8.2.b_AI 4</v>
      </c>
      <c r="H264" s="83" t="s">
        <v>504</v>
      </c>
      <c r="I264" s="87" t="s">
        <v>842</v>
      </c>
      <c r="J264" s="87" t="s">
        <v>836</v>
      </c>
      <c r="K264" s="207"/>
      <c r="L264" s="207"/>
      <c r="M264" s="211">
        <f t="shared" si="98"/>
        <v>0</v>
      </c>
      <c r="N264" s="88"/>
      <c r="O264" s="88"/>
      <c r="P264" s="81"/>
    </row>
    <row r="265" spans="1:16" s="48" customFormat="1" ht="43.5" x14ac:dyDescent="0.35">
      <c r="A265" s="429"/>
      <c r="B265" s="432" t="s">
        <v>424</v>
      </c>
      <c r="C265" s="191">
        <f>OZ!A99</f>
        <v>0</v>
      </c>
      <c r="D265" s="191" t="str">
        <f>OZ!B99</f>
        <v>8.3.a</v>
      </c>
      <c r="E265" s="402" t="str">
        <f>OZ!C99</f>
        <v>a. The jurisdiction has written documentation, calculations, or a program resource assessment that demonstrates sufficient equipment is available to support the record keeping system utilized by the program.</v>
      </c>
      <c r="F265" s="402">
        <f>OZ!D99</f>
        <v>0</v>
      </c>
      <c r="G265" s="83" t="str">
        <f>CONCATENATE($D$265,"_",H265)</f>
        <v>8.3.a_AI 1</v>
      </c>
      <c r="H265" s="83" t="s">
        <v>497</v>
      </c>
      <c r="I265" s="87" t="s">
        <v>843</v>
      </c>
      <c r="J265" s="87" t="s">
        <v>844</v>
      </c>
      <c r="K265" s="207"/>
      <c r="L265" s="207"/>
      <c r="M265" s="211">
        <f t="shared" si="98"/>
        <v>0</v>
      </c>
      <c r="N265" s="88"/>
      <c r="O265" s="88"/>
      <c r="P265" s="81"/>
    </row>
    <row r="266" spans="1:16" s="48" customFormat="1" ht="43.5" x14ac:dyDescent="0.35">
      <c r="A266" s="429"/>
      <c r="B266" s="432"/>
      <c r="C266" s="191">
        <f>$C$265</f>
        <v>0</v>
      </c>
      <c r="D266" s="191" t="str">
        <f>$D$265</f>
        <v>8.3.a</v>
      </c>
      <c r="E266" s="402"/>
      <c r="F266" s="402"/>
      <c r="G266" s="83" t="str">
        <f t="shared" ref="G266:G271" si="102">CONCATENATE($D$265,"_",H266)</f>
        <v>8.3.a_AI 2</v>
      </c>
      <c r="H266" s="83" t="s">
        <v>500</v>
      </c>
      <c r="I266" s="87" t="s">
        <v>845</v>
      </c>
      <c r="J266" s="87"/>
      <c r="K266" s="207"/>
      <c r="L266" s="207"/>
      <c r="M266" s="211">
        <f t="shared" si="98"/>
        <v>0</v>
      </c>
      <c r="N266" s="88"/>
      <c r="O266" s="88"/>
      <c r="P266" s="81"/>
    </row>
    <row r="267" spans="1:16" s="48" customFormat="1" ht="72.5" x14ac:dyDescent="0.35">
      <c r="A267" s="429"/>
      <c r="B267" s="432"/>
      <c r="C267" s="191">
        <f t="shared" ref="C267:C271" si="103">$C$265</f>
        <v>0</v>
      </c>
      <c r="D267" s="191" t="str">
        <f t="shared" ref="D267:D271" si="104">$D$265</f>
        <v>8.3.a</v>
      </c>
      <c r="E267" s="402"/>
      <c r="F267" s="402"/>
      <c r="G267" s="83" t="str">
        <f t="shared" si="102"/>
        <v>8.3.a_AI 3</v>
      </c>
      <c r="H267" s="83" t="s">
        <v>502</v>
      </c>
      <c r="I267" s="87" t="s">
        <v>846</v>
      </c>
      <c r="J267" s="87"/>
      <c r="K267" s="207"/>
      <c r="L267" s="207"/>
      <c r="M267" s="211">
        <f t="shared" si="98"/>
        <v>0</v>
      </c>
      <c r="N267" s="88"/>
      <c r="O267" s="88"/>
      <c r="P267" s="81"/>
    </row>
    <row r="268" spans="1:16" s="48" customFormat="1" ht="43.5" x14ac:dyDescent="0.35">
      <c r="A268" s="429"/>
      <c r="B268" s="432"/>
      <c r="C268" s="191">
        <f t="shared" si="103"/>
        <v>0</v>
      </c>
      <c r="D268" s="191" t="str">
        <f t="shared" si="104"/>
        <v>8.3.a</v>
      </c>
      <c r="E268" s="402"/>
      <c r="F268" s="402"/>
      <c r="G268" s="83" t="str">
        <f t="shared" si="102"/>
        <v>8.3.a_AI 4</v>
      </c>
      <c r="H268" s="83" t="s">
        <v>504</v>
      </c>
      <c r="I268" s="87" t="s">
        <v>847</v>
      </c>
      <c r="J268" s="87"/>
      <c r="K268" s="207"/>
      <c r="L268" s="207"/>
      <c r="M268" s="211">
        <f t="shared" si="98"/>
        <v>0</v>
      </c>
      <c r="N268" s="88"/>
      <c r="O268" s="88"/>
      <c r="P268" s="81"/>
    </row>
    <row r="269" spans="1:16" s="48" customFormat="1" ht="29" x14ac:dyDescent="0.35">
      <c r="A269" s="429"/>
      <c r="B269" s="432"/>
      <c r="C269" s="191">
        <f t="shared" si="103"/>
        <v>0</v>
      </c>
      <c r="D269" s="191" t="str">
        <f t="shared" si="104"/>
        <v>8.3.a</v>
      </c>
      <c r="E269" s="402"/>
      <c r="F269" s="402"/>
      <c r="G269" s="83" t="str">
        <f t="shared" si="102"/>
        <v>8.3.a_AI 5</v>
      </c>
      <c r="H269" s="83" t="s">
        <v>507</v>
      </c>
      <c r="I269" s="87" t="s">
        <v>848</v>
      </c>
      <c r="J269" s="87" t="s">
        <v>849</v>
      </c>
      <c r="K269" s="207"/>
      <c r="L269" s="207"/>
      <c r="M269" s="211">
        <f t="shared" si="98"/>
        <v>0</v>
      </c>
      <c r="N269" s="88"/>
      <c r="O269" s="88"/>
      <c r="P269" s="81"/>
    </row>
    <row r="270" spans="1:16" s="48" customFormat="1" ht="29" x14ac:dyDescent="0.35">
      <c r="A270" s="429"/>
      <c r="B270" s="432"/>
      <c r="C270" s="191">
        <f t="shared" si="103"/>
        <v>0</v>
      </c>
      <c r="D270" s="191" t="str">
        <f t="shared" si="104"/>
        <v>8.3.a</v>
      </c>
      <c r="E270" s="402"/>
      <c r="F270" s="402"/>
      <c r="G270" s="83" t="str">
        <f t="shared" si="102"/>
        <v>8.3.a_AI 6</v>
      </c>
      <c r="H270" s="83" t="s">
        <v>509</v>
      </c>
      <c r="I270" s="87" t="s">
        <v>850</v>
      </c>
      <c r="J270" s="87"/>
      <c r="K270" s="207"/>
      <c r="L270" s="207"/>
      <c r="M270" s="211">
        <f t="shared" si="98"/>
        <v>0</v>
      </c>
      <c r="N270" s="88"/>
      <c r="O270" s="88"/>
      <c r="P270" s="81"/>
    </row>
    <row r="271" spans="1:16" s="48" customFormat="1" ht="29" x14ac:dyDescent="0.35">
      <c r="A271" s="429"/>
      <c r="B271" s="432"/>
      <c r="C271" s="191">
        <f t="shared" si="103"/>
        <v>0</v>
      </c>
      <c r="D271" s="191" t="str">
        <f t="shared" si="104"/>
        <v>8.3.a</v>
      </c>
      <c r="E271" s="402"/>
      <c r="F271" s="402"/>
      <c r="G271" s="83" t="str">
        <f t="shared" si="102"/>
        <v>8.3.a_AI 7</v>
      </c>
      <c r="H271" s="83" t="s">
        <v>511</v>
      </c>
      <c r="I271" s="87" t="s">
        <v>851</v>
      </c>
      <c r="J271" s="87" t="s">
        <v>852</v>
      </c>
      <c r="K271" s="207"/>
      <c r="L271" s="207"/>
      <c r="M271" s="211">
        <f t="shared" si="98"/>
        <v>0</v>
      </c>
      <c r="N271" s="88"/>
      <c r="O271" s="88"/>
      <c r="P271" s="81"/>
    </row>
    <row r="272" spans="1:16" s="48" customFormat="1" ht="58" x14ac:dyDescent="0.35">
      <c r="A272" s="429"/>
      <c r="B272" s="432"/>
      <c r="C272" s="191">
        <f>OZ!A100</f>
        <v>0</v>
      </c>
      <c r="D272" s="191" t="str">
        <f>OZ!B100</f>
        <v>8.3.b</v>
      </c>
      <c r="E272" s="402" t="str">
        <f>OZ!C100</f>
        <v>b. The jurisdiction has a system in place to collect, analyze, retain and report pertinent information required to manage and  implement the program.</v>
      </c>
      <c r="F272" s="402">
        <f>OZ!D100</f>
        <v>0</v>
      </c>
      <c r="G272" s="83" t="str">
        <f>CONCATENATE($D$272,"_",H272)</f>
        <v>8.3.b_AI 1</v>
      </c>
      <c r="H272" s="83" t="s">
        <v>497</v>
      </c>
      <c r="I272" s="87" t="s">
        <v>853</v>
      </c>
      <c r="J272" s="87"/>
      <c r="K272" s="207"/>
      <c r="L272" s="207"/>
      <c r="M272" s="211">
        <f t="shared" si="98"/>
        <v>0</v>
      </c>
      <c r="N272" s="88"/>
      <c r="O272" s="88"/>
      <c r="P272" s="81"/>
    </row>
    <row r="273" spans="1:16" s="48" customFormat="1" ht="58" x14ac:dyDescent="0.35">
      <c r="A273" s="429"/>
      <c r="B273" s="432"/>
      <c r="C273" s="191">
        <f>$C$272</f>
        <v>0</v>
      </c>
      <c r="D273" s="191" t="str">
        <f>$D$272</f>
        <v>8.3.b</v>
      </c>
      <c r="E273" s="402"/>
      <c r="F273" s="402"/>
      <c r="G273" s="83" t="str">
        <f t="shared" ref="G273:G278" si="105">CONCATENATE($D$272,"_",H273)</f>
        <v>8.3.b_AI 2</v>
      </c>
      <c r="H273" s="83" t="s">
        <v>500</v>
      </c>
      <c r="I273" s="87" t="s">
        <v>854</v>
      </c>
      <c r="J273" s="87"/>
      <c r="K273" s="207"/>
      <c r="L273" s="207"/>
      <c r="M273" s="211">
        <f t="shared" si="98"/>
        <v>0</v>
      </c>
      <c r="N273" s="88"/>
      <c r="O273" s="88"/>
      <c r="P273" s="81"/>
    </row>
    <row r="274" spans="1:16" s="48" customFormat="1" ht="58" x14ac:dyDescent="0.35">
      <c r="A274" s="429"/>
      <c r="B274" s="432"/>
      <c r="C274" s="191">
        <f t="shared" ref="C274:C278" si="106">$C$272</f>
        <v>0</v>
      </c>
      <c r="D274" s="191" t="str">
        <f t="shared" ref="D274:D278" si="107">$D$272</f>
        <v>8.3.b</v>
      </c>
      <c r="E274" s="402"/>
      <c r="F274" s="402"/>
      <c r="G274" s="83" t="str">
        <f t="shared" si="105"/>
        <v>8.3.b_AI 3</v>
      </c>
      <c r="H274" s="83" t="s">
        <v>502</v>
      </c>
      <c r="I274" s="87" t="s">
        <v>855</v>
      </c>
      <c r="J274" s="87"/>
      <c r="K274" s="207"/>
      <c r="L274" s="207"/>
      <c r="M274" s="211">
        <f t="shared" si="98"/>
        <v>0</v>
      </c>
      <c r="N274" s="88"/>
      <c r="O274" s="88"/>
      <c r="P274" s="81"/>
    </row>
    <row r="275" spans="1:16" s="48" customFormat="1" ht="43.5" x14ac:dyDescent="0.35">
      <c r="A275" s="429"/>
      <c r="B275" s="432"/>
      <c r="C275" s="191">
        <f t="shared" si="106"/>
        <v>0</v>
      </c>
      <c r="D275" s="191" t="str">
        <f t="shared" si="107"/>
        <v>8.3.b</v>
      </c>
      <c r="E275" s="402"/>
      <c r="F275" s="402"/>
      <c r="G275" s="83" t="str">
        <f t="shared" si="105"/>
        <v>8.3.b_AI 4</v>
      </c>
      <c r="H275" s="83" t="s">
        <v>504</v>
      </c>
      <c r="I275" s="87" t="s">
        <v>847</v>
      </c>
      <c r="J275" s="86"/>
      <c r="K275" s="207"/>
      <c r="L275" s="207"/>
      <c r="M275" s="211">
        <f t="shared" si="98"/>
        <v>0</v>
      </c>
      <c r="N275" s="88"/>
      <c r="O275" s="88"/>
      <c r="P275" s="81"/>
    </row>
    <row r="276" spans="1:16" s="48" customFormat="1" ht="29" x14ac:dyDescent="0.35">
      <c r="A276" s="429"/>
      <c r="B276" s="432"/>
      <c r="C276" s="191">
        <f t="shared" si="106"/>
        <v>0</v>
      </c>
      <c r="D276" s="191" t="str">
        <f t="shared" si="107"/>
        <v>8.3.b</v>
      </c>
      <c r="E276" s="402"/>
      <c r="F276" s="402"/>
      <c r="G276" s="83" t="str">
        <f t="shared" si="105"/>
        <v>8.3.b_AI 5</v>
      </c>
      <c r="H276" s="83" t="s">
        <v>507</v>
      </c>
      <c r="I276" s="87" t="s">
        <v>848</v>
      </c>
      <c r="J276" s="87" t="s">
        <v>849</v>
      </c>
      <c r="K276" s="207"/>
      <c r="L276" s="207"/>
      <c r="M276" s="211">
        <f t="shared" si="98"/>
        <v>0</v>
      </c>
      <c r="N276" s="88"/>
      <c r="O276" s="88"/>
      <c r="P276" s="81"/>
    </row>
    <row r="277" spans="1:16" s="48" customFormat="1" ht="29" x14ac:dyDescent="0.35">
      <c r="A277" s="429"/>
      <c r="B277" s="432"/>
      <c r="C277" s="191">
        <f t="shared" si="106"/>
        <v>0</v>
      </c>
      <c r="D277" s="191" t="str">
        <f t="shared" si="107"/>
        <v>8.3.b</v>
      </c>
      <c r="E277" s="402"/>
      <c r="F277" s="402"/>
      <c r="G277" s="83" t="str">
        <f t="shared" si="105"/>
        <v>8.3.b_AI 6</v>
      </c>
      <c r="H277" s="83" t="s">
        <v>509</v>
      </c>
      <c r="I277" s="87" t="s">
        <v>850</v>
      </c>
      <c r="J277" s="86"/>
      <c r="K277" s="207"/>
      <c r="L277" s="207"/>
      <c r="M277" s="211">
        <f t="shared" si="98"/>
        <v>0</v>
      </c>
      <c r="N277" s="88"/>
      <c r="O277" s="88"/>
      <c r="P277" s="81"/>
    </row>
    <row r="278" spans="1:16" s="48" customFormat="1" ht="29" x14ac:dyDescent="0.35">
      <c r="A278" s="429"/>
      <c r="B278" s="432"/>
      <c r="C278" s="191">
        <f t="shared" si="106"/>
        <v>0</v>
      </c>
      <c r="D278" s="191" t="str">
        <f t="shared" si="107"/>
        <v>8.3.b</v>
      </c>
      <c r="E278" s="402"/>
      <c r="F278" s="402"/>
      <c r="G278" s="83" t="str">
        <f t="shared" si="105"/>
        <v>8.3.b_AI 7</v>
      </c>
      <c r="H278" s="83" t="s">
        <v>511</v>
      </c>
      <c r="I278" s="87" t="s">
        <v>851</v>
      </c>
      <c r="J278" s="87" t="s">
        <v>852</v>
      </c>
      <c r="K278" s="207"/>
      <c r="L278" s="207"/>
      <c r="M278" s="211">
        <f t="shared" si="98"/>
        <v>0</v>
      </c>
      <c r="N278" s="88"/>
      <c r="O278" s="88"/>
      <c r="P278" s="81"/>
    </row>
    <row r="279" spans="1:16" s="48" customFormat="1" ht="72.5" x14ac:dyDescent="0.35">
      <c r="A279" s="429"/>
      <c r="B279" s="431" t="s">
        <v>427</v>
      </c>
      <c r="C279" s="191">
        <f>OZ!A101</f>
        <v>0</v>
      </c>
      <c r="D279" s="191" t="str">
        <f>OZ!B101</f>
        <v>8.4.a</v>
      </c>
      <c r="E279" s="192" t="str">
        <f>OZ!C101</f>
        <v>a. The jurisdiction has conducted an assessment to determine if the agency has the budget, staffing, and equipment necessary to meet Standard #1 – Regulatory Foundation.</v>
      </c>
      <c r="F279" s="192">
        <f>OZ!D101</f>
        <v>0</v>
      </c>
      <c r="G279" s="83" t="str">
        <f t="shared" si="65"/>
        <v>8.4.a_AI 1</v>
      </c>
      <c r="H279" s="83" t="s">
        <v>497</v>
      </c>
      <c r="I279" s="87" t="s">
        <v>856</v>
      </c>
      <c r="J279" s="87" t="s">
        <v>857</v>
      </c>
      <c r="K279" s="207"/>
      <c r="L279" s="207"/>
      <c r="M279" s="211">
        <f t="shared" si="98"/>
        <v>0</v>
      </c>
      <c r="N279" s="88"/>
      <c r="O279" s="88"/>
      <c r="P279" s="81"/>
    </row>
    <row r="280" spans="1:16" s="48" customFormat="1" ht="72.5" x14ac:dyDescent="0.35">
      <c r="A280" s="429"/>
      <c r="B280" s="431"/>
      <c r="C280" s="191">
        <f>OZ!A102</f>
        <v>0</v>
      </c>
      <c r="D280" s="191" t="str">
        <f>OZ!B102</f>
        <v>8.4.b</v>
      </c>
      <c r="E280" s="192" t="str">
        <f>OZ!C102</f>
        <v>b. The jurisdiction has conducted an assessment to determine if the agency has the budget, staffing, and equipment necessary to meet Standard #2 – Trained Regulatory Staff.</v>
      </c>
      <c r="F280" s="192">
        <f>OZ!D102</f>
        <v>0</v>
      </c>
      <c r="G280" s="83" t="str">
        <f t="shared" si="65"/>
        <v>8.4.b_AI 1</v>
      </c>
      <c r="H280" s="83" t="s">
        <v>497</v>
      </c>
      <c r="I280" s="87" t="s">
        <v>858</v>
      </c>
      <c r="J280" s="87" t="s">
        <v>857</v>
      </c>
      <c r="K280" s="207"/>
      <c r="L280" s="207"/>
      <c r="M280" s="211">
        <f t="shared" si="98"/>
        <v>0</v>
      </c>
      <c r="N280" s="88"/>
      <c r="O280" s="88"/>
      <c r="P280" s="81"/>
    </row>
    <row r="281" spans="1:16" s="48" customFormat="1" ht="72.5" x14ac:dyDescent="0.35">
      <c r="A281" s="429"/>
      <c r="B281" s="431"/>
      <c r="C281" s="191">
        <f>OZ!A103</f>
        <v>0</v>
      </c>
      <c r="D281" s="191" t="str">
        <f>OZ!B103</f>
        <v>8.4.c</v>
      </c>
      <c r="E281" s="192" t="str">
        <f>OZ!C103</f>
        <v>c. The jurisdiction has conducted an assessment to determine if the agency has the budget, staffing, and equipment necessary to meet Standard #3 – Inspection Program Based on HACCP Principles.</v>
      </c>
      <c r="F281" s="192">
        <f>OZ!D103</f>
        <v>0</v>
      </c>
      <c r="G281" s="83" t="str">
        <f t="shared" si="65"/>
        <v>8.4.c_AI 1</v>
      </c>
      <c r="H281" s="83" t="s">
        <v>497</v>
      </c>
      <c r="I281" s="87" t="s">
        <v>859</v>
      </c>
      <c r="J281" s="87" t="s">
        <v>857</v>
      </c>
      <c r="K281" s="207"/>
      <c r="L281" s="207"/>
      <c r="M281" s="211">
        <f t="shared" si="98"/>
        <v>0</v>
      </c>
      <c r="N281" s="88"/>
      <c r="O281" s="88"/>
      <c r="P281" s="81"/>
    </row>
    <row r="282" spans="1:16" s="48" customFormat="1" ht="72.5" x14ac:dyDescent="0.35">
      <c r="A282" s="429"/>
      <c r="B282" s="431"/>
      <c r="C282" s="191">
        <f>OZ!A104</f>
        <v>0</v>
      </c>
      <c r="D282" s="191" t="str">
        <f>OZ!B104</f>
        <v>8.4.d</v>
      </c>
      <c r="E282" s="192" t="str">
        <f>OZ!C104</f>
        <v>d. The jurisdiction has conducted an assessment to determine if the agency has the budget, staffing, and equipment necessary to meet Standard #4 – Uniform Inspection Program.</v>
      </c>
      <c r="F282" s="192">
        <f>OZ!D104</f>
        <v>0</v>
      </c>
      <c r="G282" s="83" t="str">
        <f t="shared" si="65"/>
        <v>8.4.d_AI 1</v>
      </c>
      <c r="H282" s="83" t="s">
        <v>497</v>
      </c>
      <c r="I282" s="87" t="s">
        <v>860</v>
      </c>
      <c r="J282" s="87" t="s">
        <v>857</v>
      </c>
      <c r="K282" s="207"/>
      <c r="L282" s="207"/>
      <c r="M282" s="211">
        <f t="shared" si="98"/>
        <v>0</v>
      </c>
      <c r="N282" s="88"/>
      <c r="O282" s="88"/>
      <c r="P282" s="81"/>
    </row>
    <row r="283" spans="1:16" ht="72.5" x14ac:dyDescent="0.35">
      <c r="A283" s="429"/>
      <c r="B283" s="431"/>
      <c r="C283" s="192">
        <f>OZ!A105</f>
        <v>0</v>
      </c>
      <c r="D283" s="192" t="str">
        <f>OZ!B105</f>
        <v>8.4.e</v>
      </c>
      <c r="E283" s="192" t="str">
        <f>OZ!C105</f>
        <v>e. The jurisdiction has conducted an assessment to determine if the agency has the budget, staffing, and equipment necessary to meet Standard #5 – Foodborne Illness and Food Security Preparedness and Response..</v>
      </c>
      <c r="F283" s="192">
        <f>OZ!D105</f>
        <v>0</v>
      </c>
      <c r="G283" s="84" t="str">
        <f t="shared" si="65"/>
        <v>8.4.e_AI 1</v>
      </c>
      <c r="H283" s="84" t="s">
        <v>497</v>
      </c>
      <c r="I283" s="87" t="s">
        <v>861</v>
      </c>
      <c r="J283" s="87" t="s">
        <v>857</v>
      </c>
      <c r="M283" s="211">
        <f t="shared" si="98"/>
        <v>0</v>
      </c>
      <c r="N283" s="204"/>
      <c r="O283" s="80"/>
      <c r="P283" s="201"/>
    </row>
    <row r="284" spans="1:16" ht="72.5" x14ac:dyDescent="0.35">
      <c r="A284" s="429"/>
      <c r="B284" s="431"/>
      <c r="C284" s="192">
        <f>OZ!A106</f>
        <v>0</v>
      </c>
      <c r="D284" s="192" t="str">
        <f>OZ!B106</f>
        <v>8.4.f</v>
      </c>
      <c r="E284" s="192" t="str">
        <f>OZ!C106</f>
        <v>f. The jurisdiction has conducted an assessment to determine if the agency has the budget, staffing, and equipment necessary to meet Standard #6 – Compliance and Enforcement.</v>
      </c>
      <c r="F284" s="192">
        <f>OZ!D106</f>
        <v>0</v>
      </c>
      <c r="G284" s="84" t="str">
        <f t="shared" si="65"/>
        <v>8.4.f_AI 1</v>
      </c>
      <c r="H284" s="84" t="s">
        <v>497</v>
      </c>
      <c r="I284" s="87" t="s">
        <v>862</v>
      </c>
      <c r="J284" s="87" t="s">
        <v>857</v>
      </c>
      <c r="M284" s="211">
        <f t="shared" si="98"/>
        <v>0</v>
      </c>
      <c r="N284" s="204"/>
      <c r="O284" s="80"/>
      <c r="P284" s="201"/>
    </row>
    <row r="285" spans="1:16" s="48" customFormat="1" ht="72.5" x14ac:dyDescent="0.35">
      <c r="A285" s="429"/>
      <c r="B285" s="431"/>
      <c r="C285" s="191">
        <f>OZ!A107</f>
        <v>0</v>
      </c>
      <c r="D285" s="191" t="str">
        <f>OZ!B107</f>
        <v>8.4.g</v>
      </c>
      <c r="E285" s="192" t="str">
        <f>OZ!C107</f>
        <v>g. The jurisdiction has conducted an assessment to determine if the agency has the budget, staffing, and equipment necessary to meet Standard #7 – Industry and Community Relations.</v>
      </c>
      <c r="F285" s="192">
        <f>OZ!D107</f>
        <v>0</v>
      </c>
      <c r="G285" s="83" t="str">
        <f t="shared" si="65"/>
        <v>8.4.g_AI 1</v>
      </c>
      <c r="H285" s="83" t="s">
        <v>497</v>
      </c>
      <c r="I285" s="87" t="s">
        <v>863</v>
      </c>
      <c r="J285" s="87" t="s">
        <v>857</v>
      </c>
      <c r="K285" s="207"/>
      <c r="L285" s="207"/>
      <c r="M285" s="211">
        <f t="shared" si="98"/>
        <v>0</v>
      </c>
      <c r="N285" s="88"/>
      <c r="O285" s="88"/>
      <c r="P285" s="81"/>
    </row>
    <row r="286" spans="1:16" ht="72.5" x14ac:dyDescent="0.35">
      <c r="A286" s="429"/>
      <c r="B286" s="431"/>
      <c r="C286" s="192">
        <f>OZ!A108</f>
        <v>0</v>
      </c>
      <c r="D286" s="192" t="str">
        <f>OZ!B108</f>
        <v>8.4.h</v>
      </c>
      <c r="E286" s="192" t="str">
        <f>OZ!C108</f>
        <v>h. The jurisdiction has conducted an assessment to determine if the agency has the budget, staffing, and equipment necessary to meet Standard #9 – Program Assessment.</v>
      </c>
      <c r="F286" s="192">
        <f>OZ!D108</f>
        <v>0</v>
      </c>
      <c r="G286" s="84" t="str">
        <f t="shared" si="65"/>
        <v>8.4.h_AI 1</v>
      </c>
      <c r="H286" s="84" t="s">
        <v>497</v>
      </c>
      <c r="I286" s="87" t="s">
        <v>864</v>
      </c>
      <c r="J286" s="87" t="s">
        <v>857</v>
      </c>
      <c r="M286" s="211">
        <f t="shared" si="98"/>
        <v>0</v>
      </c>
      <c r="N286" s="204"/>
      <c r="O286" s="80"/>
      <c r="P286" s="201"/>
    </row>
    <row r="287" spans="1:16" ht="29" x14ac:dyDescent="0.35">
      <c r="A287" s="416" t="s">
        <v>865</v>
      </c>
      <c r="B287" s="418" t="s">
        <v>866</v>
      </c>
      <c r="C287" s="192" t="str">
        <f>OZ!A109</f>
        <v>YES</v>
      </c>
      <c r="D287" s="192" t="str">
        <f>OZ!B109</f>
        <v>Standard 9 Prep Work</v>
      </c>
      <c r="E287" s="402" t="str">
        <f>OZ!C109</f>
        <v>Organizational Steps to Aid Success</v>
      </c>
      <c r="F287" s="402">
        <f>OZ!D109</f>
        <v>0</v>
      </c>
      <c r="G287" s="84" t="str">
        <f t="shared" ref="G287:G295" si="108">CONCATENATE($D$287,"_",H287)</f>
        <v>Standard 9 Prep Work_AI 1</v>
      </c>
      <c r="H287" s="84" t="s">
        <v>497</v>
      </c>
      <c r="I287" s="87" t="s">
        <v>867</v>
      </c>
      <c r="J287" s="87"/>
      <c r="M287" s="211">
        <f t="shared" si="98"/>
        <v>0</v>
      </c>
      <c r="N287" s="204"/>
      <c r="O287" s="80"/>
      <c r="P287" s="201"/>
    </row>
    <row r="288" spans="1:16" ht="29" x14ac:dyDescent="0.35">
      <c r="A288" s="416"/>
      <c r="B288" s="418"/>
      <c r="C288" s="192" t="str">
        <f t="shared" ref="C288:C295" si="109">$C$287</f>
        <v>YES</v>
      </c>
      <c r="D288" s="192" t="str">
        <f t="shared" ref="D288:D295" si="110">$D$287</f>
        <v>Standard 9 Prep Work</v>
      </c>
      <c r="E288" s="402"/>
      <c r="F288" s="402"/>
      <c r="G288" s="84" t="str">
        <f t="shared" si="108"/>
        <v>Standard 9 Prep Work_AI 2</v>
      </c>
      <c r="H288" s="84" t="s">
        <v>500</v>
      </c>
      <c r="I288" s="87" t="s">
        <v>868</v>
      </c>
      <c r="J288" s="87"/>
      <c r="M288" s="211">
        <f t="shared" si="98"/>
        <v>0</v>
      </c>
      <c r="N288" s="204"/>
      <c r="O288" s="80"/>
      <c r="P288" s="201"/>
    </row>
    <row r="289" spans="1:16" ht="72.5" x14ac:dyDescent="0.35">
      <c r="A289" s="416"/>
      <c r="B289" s="418"/>
      <c r="C289" s="192" t="str">
        <f t="shared" si="109"/>
        <v>YES</v>
      </c>
      <c r="D289" s="192" t="str">
        <f t="shared" si="110"/>
        <v>Standard 9 Prep Work</v>
      </c>
      <c r="E289" s="402"/>
      <c r="F289" s="402"/>
      <c r="G289" s="84" t="str">
        <f t="shared" si="108"/>
        <v>Standard 9 Prep Work_AI 3</v>
      </c>
      <c r="H289" s="84" t="s">
        <v>502</v>
      </c>
      <c r="I289" s="87" t="s">
        <v>869</v>
      </c>
      <c r="J289" s="87"/>
      <c r="M289" s="211">
        <f t="shared" si="98"/>
        <v>0</v>
      </c>
      <c r="N289" s="204"/>
      <c r="O289" s="80"/>
      <c r="P289" s="201"/>
    </row>
    <row r="290" spans="1:16" ht="58" x14ac:dyDescent="0.35">
      <c r="A290" s="416"/>
      <c r="B290" s="418"/>
      <c r="C290" s="192" t="str">
        <f t="shared" si="109"/>
        <v>YES</v>
      </c>
      <c r="D290" s="192" t="str">
        <f t="shared" si="110"/>
        <v>Standard 9 Prep Work</v>
      </c>
      <c r="E290" s="402"/>
      <c r="F290" s="402"/>
      <c r="G290" s="84" t="str">
        <f t="shared" si="108"/>
        <v>Standard 9 Prep Work_AI 4</v>
      </c>
      <c r="H290" s="84" t="s">
        <v>504</v>
      </c>
      <c r="I290" s="87" t="s">
        <v>870</v>
      </c>
      <c r="J290" s="87"/>
      <c r="M290" s="211">
        <f t="shared" si="98"/>
        <v>0</v>
      </c>
      <c r="N290" s="204"/>
      <c r="O290" s="80"/>
      <c r="P290" s="201"/>
    </row>
    <row r="291" spans="1:16" ht="72.5" x14ac:dyDescent="0.35">
      <c r="A291" s="416"/>
      <c r="B291" s="418"/>
      <c r="C291" s="192" t="str">
        <f t="shared" si="109"/>
        <v>YES</v>
      </c>
      <c r="D291" s="192" t="str">
        <f t="shared" si="110"/>
        <v>Standard 9 Prep Work</v>
      </c>
      <c r="E291" s="402"/>
      <c r="F291" s="402"/>
      <c r="G291" s="84" t="str">
        <f t="shared" si="108"/>
        <v>Standard 9 Prep Work_AI 5</v>
      </c>
      <c r="H291" s="84" t="s">
        <v>507</v>
      </c>
      <c r="I291" s="87" t="s">
        <v>871</v>
      </c>
      <c r="J291" s="87"/>
      <c r="M291" s="211">
        <f t="shared" si="98"/>
        <v>0</v>
      </c>
      <c r="N291" s="204"/>
      <c r="O291" s="80"/>
      <c r="P291" s="201"/>
    </row>
    <row r="292" spans="1:16" ht="43.5" x14ac:dyDescent="0.35">
      <c r="A292" s="416"/>
      <c r="B292" s="418"/>
      <c r="C292" s="192" t="str">
        <f t="shared" si="109"/>
        <v>YES</v>
      </c>
      <c r="D292" s="192" t="str">
        <f t="shared" si="110"/>
        <v>Standard 9 Prep Work</v>
      </c>
      <c r="E292" s="402"/>
      <c r="F292" s="402"/>
      <c r="G292" s="84" t="str">
        <f t="shared" si="108"/>
        <v>Standard 9 Prep Work_AI 6</v>
      </c>
      <c r="H292" s="84" t="s">
        <v>509</v>
      </c>
      <c r="I292" s="87" t="s">
        <v>872</v>
      </c>
      <c r="J292" s="87"/>
      <c r="M292" s="211">
        <f t="shared" si="98"/>
        <v>0</v>
      </c>
      <c r="N292" s="204"/>
      <c r="O292" s="80"/>
      <c r="P292" s="201"/>
    </row>
    <row r="293" spans="1:16" ht="58" x14ac:dyDescent="0.35">
      <c r="A293" s="416"/>
      <c r="B293" s="418"/>
      <c r="C293" s="192" t="str">
        <f t="shared" si="109"/>
        <v>YES</v>
      </c>
      <c r="D293" s="192" t="str">
        <f t="shared" si="110"/>
        <v>Standard 9 Prep Work</v>
      </c>
      <c r="E293" s="402"/>
      <c r="F293" s="402"/>
      <c r="G293" s="84" t="str">
        <f t="shared" si="108"/>
        <v>Standard 9 Prep Work_AI 7</v>
      </c>
      <c r="H293" s="84" t="s">
        <v>511</v>
      </c>
      <c r="I293" s="87" t="s">
        <v>873</v>
      </c>
      <c r="J293" s="87" t="s">
        <v>874</v>
      </c>
      <c r="M293" s="211">
        <f t="shared" si="98"/>
        <v>0</v>
      </c>
      <c r="N293" s="204"/>
      <c r="O293" s="80"/>
      <c r="P293" s="201"/>
    </row>
    <row r="294" spans="1:16" ht="29" x14ac:dyDescent="0.35">
      <c r="A294" s="416"/>
      <c r="B294" s="418"/>
      <c r="C294" s="192" t="str">
        <f t="shared" si="109"/>
        <v>YES</v>
      </c>
      <c r="D294" s="192" t="str">
        <f t="shared" si="110"/>
        <v>Standard 9 Prep Work</v>
      </c>
      <c r="E294" s="402"/>
      <c r="F294" s="402"/>
      <c r="G294" s="84" t="str">
        <f t="shared" si="108"/>
        <v>Standard 9 Prep Work_AI 8</v>
      </c>
      <c r="H294" s="84" t="s">
        <v>513</v>
      </c>
      <c r="I294" s="87" t="s">
        <v>875</v>
      </c>
      <c r="J294" s="87"/>
      <c r="M294" s="211">
        <f t="shared" si="98"/>
        <v>0</v>
      </c>
      <c r="N294" s="204"/>
      <c r="O294" s="80"/>
      <c r="P294" s="201"/>
    </row>
    <row r="295" spans="1:16" ht="29" x14ac:dyDescent="0.35">
      <c r="A295" s="416"/>
      <c r="B295" s="418"/>
      <c r="C295" s="192" t="str">
        <f t="shared" si="109"/>
        <v>YES</v>
      </c>
      <c r="D295" s="192" t="str">
        <f t="shared" si="110"/>
        <v>Standard 9 Prep Work</v>
      </c>
      <c r="E295" s="402"/>
      <c r="F295" s="402"/>
      <c r="G295" s="84" t="str">
        <f t="shared" si="108"/>
        <v>Standard 9 Prep Work_AI 9</v>
      </c>
      <c r="H295" s="84" t="s">
        <v>714</v>
      </c>
      <c r="I295" s="87" t="s">
        <v>876</v>
      </c>
      <c r="J295" s="87" t="s">
        <v>877</v>
      </c>
      <c r="M295" s="211">
        <f t="shared" si="98"/>
        <v>0</v>
      </c>
      <c r="N295" s="204"/>
      <c r="O295" s="80"/>
      <c r="P295" s="201"/>
    </row>
    <row r="296" spans="1:16" s="48" customFormat="1" ht="43.5" x14ac:dyDescent="0.35">
      <c r="A296" s="416"/>
      <c r="B296" s="419" t="s">
        <v>452</v>
      </c>
      <c r="C296" s="191">
        <f>OZ!A110</f>
        <v>0</v>
      </c>
      <c r="D296" s="191" t="str">
        <f>OZ!B110</f>
        <v>9.1.a</v>
      </c>
      <c r="E296" s="402" t="str">
        <f>OZ!C110</f>
        <v>a. A study on the occurrence of foodborne illness risk factors has been completed and includes data for each facility category regulated by the jurisdiction collected over the study cycle.</v>
      </c>
      <c r="F296" s="402"/>
      <c r="G296" s="83" t="str">
        <f>CONCATENATE($D$296,"_",H296)</f>
        <v>9.1.a_AI 1</v>
      </c>
      <c r="H296" s="83" t="s">
        <v>497</v>
      </c>
      <c r="I296" s="87" t="s">
        <v>878</v>
      </c>
      <c r="J296" s="86"/>
      <c r="K296" s="207"/>
      <c r="L296" s="207"/>
      <c r="M296" s="211">
        <f t="shared" si="98"/>
        <v>0</v>
      </c>
      <c r="N296" s="88"/>
      <c r="O296" s="88"/>
      <c r="P296" s="81"/>
    </row>
    <row r="297" spans="1:16" s="48" customFormat="1" ht="58" x14ac:dyDescent="0.35">
      <c r="A297" s="416"/>
      <c r="B297" s="419"/>
      <c r="C297" s="191">
        <f>$C$296</f>
        <v>0</v>
      </c>
      <c r="D297" s="191" t="str">
        <f>$D$296</f>
        <v>9.1.a</v>
      </c>
      <c r="E297" s="402"/>
      <c r="F297" s="402"/>
      <c r="G297" s="83" t="str">
        <f t="shared" ref="G297:G318" si="111">CONCATENATE($D$296,"_",H297)</f>
        <v>9.1.a_AI 2</v>
      </c>
      <c r="H297" s="83" t="s">
        <v>500</v>
      </c>
      <c r="I297" s="87" t="s">
        <v>879</v>
      </c>
      <c r="J297" s="86"/>
      <c r="K297" s="207"/>
      <c r="L297" s="207"/>
      <c r="M297" s="211">
        <f t="shared" si="98"/>
        <v>0</v>
      </c>
      <c r="N297" s="88"/>
      <c r="O297" s="88"/>
      <c r="P297" s="81"/>
    </row>
    <row r="298" spans="1:16" s="48" customFormat="1" ht="87" x14ac:dyDescent="0.35">
      <c r="A298" s="416"/>
      <c r="B298" s="419"/>
      <c r="C298" s="191">
        <f t="shared" ref="C298:C318" si="112">$C$296</f>
        <v>0</v>
      </c>
      <c r="D298" s="191" t="str">
        <f t="shared" ref="D298:D318" si="113">$D$296</f>
        <v>9.1.a</v>
      </c>
      <c r="E298" s="402"/>
      <c r="F298" s="402"/>
      <c r="G298" s="83" t="str">
        <f t="shared" si="111"/>
        <v>9.1.a_AI 3</v>
      </c>
      <c r="H298" s="83" t="s">
        <v>502</v>
      </c>
      <c r="I298" s="87" t="s">
        <v>880</v>
      </c>
      <c r="J298" s="87"/>
      <c r="K298" s="207"/>
      <c r="L298" s="207"/>
      <c r="M298" s="211">
        <f t="shared" si="98"/>
        <v>0</v>
      </c>
      <c r="N298" s="88"/>
      <c r="O298" s="88"/>
      <c r="P298" s="81"/>
    </row>
    <row r="299" spans="1:16" s="48" customFormat="1" ht="58" x14ac:dyDescent="0.35">
      <c r="A299" s="416"/>
      <c r="B299" s="419"/>
      <c r="C299" s="191">
        <f t="shared" si="112"/>
        <v>0</v>
      </c>
      <c r="D299" s="191" t="str">
        <f t="shared" si="113"/>
        <v>9.1.a</v>
      </c>
      <c r="E299" s="402"/>
      <c r="F299" s="402"/>
      <c r="G299" s="83" t="str">
        <f t="shared" si="111"/>
        <v>9.1.a_AI 4</v>
      </c>
      <c r="H299" s="83" t="s">
        <v>504</v>
      </c>
      <c r="I299" s="87" t="s">
        <v>881</v>
      </c>
      <c r="J299" s="87" t="s">
        <v>882</v>
      </c>
      <c r="K299" s="207"/>
      <c r="L299" s="207"/>
      <c r="M299" s="211">
        <f t="shared" si="98"/>
        <v>0</v>
      </c>
      <c r="N299" s="88"/>
      <c r="O299" s="88"/>
      <c r="P299" s="81"/>
    </row>
    <row r="300" spans="1:16" s="48" customFormat="1" ht="43.5" x14ac:dyDescent="0.35">
      <c r="A300" s="416"/>
      <c r="B300" s="419"/>
      <c r="C300" s="191">
        <f t="shared" si="112"/>
        <v>0</v>
      </c>
      <c r="D300" s="191" t="str">
        <f t="shared" si="113"/>
        <v>9.1.a</v>
      </c>
      <c r="E300" s="402"/>
      <c r="F300" s="402"/>
      <c r="G300" s="83" t="str">
        <f t="shared" si="111"/>
        <v>9.1.a_AI 5</v>
      </c>
      <c r="H300" s="83" t="s">
        <v>507</v>
      </c>
      <c r="I300" s="87" t="s">
        <v>883</v>
      </c>
      <c r="J300" s="87" t="s">
        <v>884</v>
      </c>
      <c r="K300" s="207"/>
      <c r="L300" s="207"/>
      <c r="M300" s="211">
        <f t="shared" si="98"/>
        <v>0</v>
      </c>
      <c r="N300" s="88"/>
      <c r="O300" s="88"/>
      <c r="P300" s="81"/>
    </row>
    <row r="301" spans="1:16" s="48" customFormat="1" ht="43.5" x14ac:dyDescent="0.35">
      <c r="A301" s="416"/>
      <c r="B301" s="419"/>
      <c r="C301" s="191">
        <f t="shared" si="112"/>
        <v>0</v>
      </c>
      <c r="D301" s="191" t="str">
        <f t="shared" si="113"/>
        <v>9.1.a</v>
      </c>
      <c r="E301" s="402"/>
      <c r="F301" s="402"/>
      <c r="G301" s="83" t="str">
        <f t="shared" si="111"/>
        <v>9.1.a_AI 6</v>
      </c>
      <c r="H301" s="83" t="s">
        <v>509</v>
      </c>
      <c r="I301" s="87" t="s">
        <v>885</v>
      </c>
      <c r="J301" s="87" t="s">
        <v>576</v>
      </c>
      <c r="K301" s="207"/>
      <c r="L301" s="207"/>
      <c r="M301" s="211">
        <f t="shared" si="98"/>
        <v>0</v>
      </c>
      <c r="N301" s="88"/>
      <c r="O301" s="88"/>
      <c r="P301" s="81"/>
    </row>
    <row r="302" spans="1:16" s="48" customFormat="1" ht="58" x14ac:dyDescent="0.35">
      <c r="A302" s="416"/>
      <c r="B302" s="419"/>
      <c r="C302" s="191">
        <f t="shared" si="112"/>
        <v>0</v>
      </c>
      <c r="D302" s="191" t="str">
        <f t="shared" si="113"/>
        <v>9.1.a</v>
      </c>
      <c r="E302" s="402"/>
      <c r="F302" s="402"/>
      <c r="G302" s="83" t="str">
        <f t="shared" si="111"/>
        <v>9.1.a_AI 7</v>
      </c>
      <c r="H302" s="83" t="s">
        <v>511</v>
      </c>
      <c r="I302" s="87" t="s">
        <v>886</v>
      </c>
      <c r="J302" s="87"/>
      <c r="K302" s="207"/>
      <c r="L302" s="207"/>
      <c r="M302" s="211">
        <f t="shared" si="98"/>
        <v>0</v>
      </c>
      <c r="N302" s="88"/>
      <c r="O302" s="88"/>
      <c r="P302" s="81"/>
    </row>
    <row r="303" spans="1:16" s="48" customFormat="1" ht="43.5" x14ac:dyDescent="0.35">
      <c r="A303" s="416"/>
      <c r="B303" s="419"/>
      <c r="C303" s="191">
        <f t="shared" si="112"/>
        <v>0</v>
      </c>
      <c r="D303" s="191" t="str">
        <f t="shared" si="113"/>
        <v>9.1.a</v>
      </c>
      <c r="E303" s="402"/>
      <c r="F303" s="402"/>
      <c r="G303" s="83" t="str">
        <f t="shared" si="111"/>
        <v>9.1.a_AI 8</v>
      </c>
      <c r="H303" s="83" t="s">
        <v>513</v>
      </c>
      <c r="I303" s="87" t="s">
        <v>887</v>
      </c>
      <c r="J303" s="87"/>
      <c r="K303" s="207"/>
      <c r="L303" s="207"/>
      <c r="M303" s="211">
        <f t="shared" si="98"/>
        <v>0</v>
      </c>
      <c r="N303" s="88"/>
      <c r="O303" s="88"/>
      <c r="P303" s="81"/>
    </row>
    <row r="304" spans="1:16" s="48" customFormat="1" ht="29" x14ac:dyDescent="0.35">
      <c r="A304" s="416"/>
      <c r="B304" s="419"/>
      <c r="C304" s="191">
        <f t="shared" si="112"/>
        <v>0</v>
      </c>
      <c r="D304" s="191" t="str">
        <f t="shared" si="113"/>
        <v>9.1.a</v>
      </c>
      <c r="E304" s="402"/>
      <c r="F304" s="402"/>
      <c r="G304" s="83" t="str">
        <f t="shared" si="111"/>
        <v>9.1.a_AI 9</v>
      </c>
      <c r="H304" s="83" t="s">
        <v>714</v>
      </c>
      <c r="I304" s="87" t="s">
        <v>888</v>
      </c>
      <c r="J304" s="87"/>
      <c r="K304" s="207"/>
      <c r="L304" s="207"/>
      <c r="M304" s="211">
        <f t="shared" si="98"/>
        <v>0</v>
      </c>
      <c r="N304" s="88"/>
      <c r="O304" s="88"/>
      <c r="P304" s="81"/>
    </row>
    <row r="305" spans="1:16" s="48" customFormat="1" ht="29" x14ac:dyDescent="0.35">
      <c r="A305" s="416"/>
      <c r="B305" s="419"/>
      <c r="C305" s="191">
        <f t="shared" si="112"/>
        <v>0</v>
      </c>
      <c r="D305" s="191" t="str">
        <f t="shared" si="113"/>
        <v>9.1.a</v>
      </c>
      <c r="E305" s="402"/>
      <c r="F305" s="402"/>
      <c r="G305" s="83" t="str">
        <f t="shared" si="111"/>
        <v>9.1.a_AI 10</v>
      </c>
      <c r="H305" s="83" t="s">
        <v>771</v>
      </c>
      <c r="I305" s="87" t="s">
        <v>889</v>
      </c>
      <c r="J305" s="87"/>
      <c r="K305" s="207"/>
      <c r="L305" s="207"/>
      <c r="M305" s="211">
        <f t="shared" si="98"/>
        <v>0</v>
      </c>
      <c r="N305" s="88"/>
      <c r="O305" s="88"/>
      <c r="P305" s="81"/>
    </row>
    <row r="306" spans="1:16" s="48" customFormat="1" ht="14.5" x14ac:dyDescent="0.35">
      <c r="A306" s="416"/>
      <c r="B306" s="419"/>
      <c r="C306" s="191">
        <f t="shared" si="112"/>
        <v>0</v>
      </c>
      <c r="D306" s="191" t="str">
        <f t="shared" si="113"/>
        <v>9.1.a</v>
      </c>
      <c r="E306" s="402"/>
      <c r="F306" s="402"/>
      <c r="G306" s="83" t="str">
        <f t="shared" si="111"/>
        <v>9.1.a_AI 11</v>
      </c>
      <c r="H306" s="83" t="s">
        <v>774</v>
      </c>
      <c r="I306" s="87" t="s">
        <v>890</v>
      </c>
      <c r="J306" s="87" t="s">
        <v>891</v>
      </c>
      <c r="K306" s="207"/>
      <c r="L306" s="207"/>
      <c r="M306" s="211">
        <f t="shared" si="98"/>
        <v>0</v>
      </c>
      <c r="N306" s="88"/>
      <c r="O306" s="88"/>
      <c r="P306" s="81"/>
    </row>
    <row r="307" spans="1:16" s="48" customFormat="1" ht="43.5" x14ac:dyDescent="0.35">
      <c r="A307" s="416"/>
      <c r="B307" s="419"/>
      <c r="C307" s="191">
        <f t="shared" si="112"/>
        <v>0</v>
      </c>
      <c r="D307" s="191" t="str">
        <f t="shared" si="113"/>
        <v>9.1.a</v>
      </c>
      <c r="E307" s="402"/>
      <c r="F307" s="402"/>
      <c r="G307" s="83" t="str">
        <f t="shared" si="111"/>
        <v>9.1.a_AI 12</v>
      </c>
      <c r="H307" s="83" t="s">
        <v>892</v>
      </c>
      <c r="I307" s="87" t="s">
        <v>893</v>
      </c>
      <c r="J307" s="87"/>
      <c r="K307" s="207"/>
      <c r="L307" s="207"/>
      <c r="M307" s="211">
        <f t="shared" si="98"/>
        <v>0</v>
      </c>
      <c r="N307" s="88"/>
      <c r="O307" s="88"/>
      <c r="P307" s="81"/>
    </row>
    <row r="308" spans="1:16" s="48" customFormat="1" ht="29" x14ac:dyDescent="0.35">
      <c r="A308" s="416"/>
      <c r="B308" s="419"/>
      <c r="C308" s="191">
        <f t="shared" si="112"/>
        <v>0</v>
      </c>
      <c r="D308" s="191" t="str">
        <f t="shared" si="113"/>
        <v>9.1.a</v>
      </c>
      <c r="E308" s="402"/>
      <c r="F308" s="402"/>
      <c r="G308" s="83" t="str">
        <f t="shared" si="111"/>
        <v>9.1.a_AI 13</v>
      </c>
      <c r="H308" s="83" t="s">
        <v>894</v>
      </c>
      <c r="I308" s="87" t="s">
        <v>895</v>
      </c>
      <c r="J308" s="87"/>
      <c r="K308" s="207"/>
      <c r="L308" s="207"/>
      <c r="M308" s="211">
        <f t="shared" si="98"/>
        <v>0</v>
      </c>
      <c r="N308" s="88"/>
      <c r="O308" s="88"/>
      <c r="P308" s="81"/>
    </row>
    <row r="309" spans="1:16" s="48" customFormat="1" ht="29" x14ac:dyDescent="0.35">
      <c r="A309" s="416"/>
      <c r="B309" s="419"/>
      <c r="C309" s="191">
        <f t="shared" si="112"/>
        <v>0</v>
      </c>
      <c r="D309" s="191" t="str">
        <f t="shared" si="113"/>
        <v>9.1.a</v>
      </c>
      <c r="E309" s="402"/>
      <c r="F309" s="402"/>
      <c r="G309" s="83" t="str">
        <f t="shared" si="111"/>
        <v>9.1.a_AI 14</v>
      </c>
      <c r="H309" s="83" t="s">
        <v>896</v>
      </c>
      <c r="I309" s="87" t="s">
        <v>897</v>
      </c>
      <c r="J309" s="87"/>
      <c r="K309" s="207"/>
      <c r="L309" s="207"/>
      <c r="M309" s="211">
        <f t="shared" si="98"/>
        <v>0</v>
      </c>
      <c r="N309" s="88"/>
      <c r="O309" s="88"/>
      <c r="P309" s="81"/>
    </row>
    <row r="310" spans="1:16" s="48" customFormat="1" ht="14.5" x14ac:dyDescent="0.35">
      <c r="A310" s="416"/>
      <c r="B310" s="419"/>
      <c r="C310" s="191">
        <f t="shared" si="112"/>
        <v>0</v>
      </c>
      <c r="D310" s="191" t="str">
        <f t="shared" si="113"/>
        <v>9.1.a</v>
      </c>
      <c r="E310" s="402"/>
      <c r="F310" s="402"/>
      <c r="G310" s="83" t="str">
        <f t="shared" si="111"/>
        <v>9.1.a_AI 15</v>
      </c>
      <c r="H310" s="83" t="s">
        <v>898</v>
      </c>
      <c r="I310" s="87" t="s">
        <v>899</v>
      </c>
      <c r="J310" s="87" t="s">
        <v>900</v>
      </c>
      <c r="K310" s="207"/>
      <c r="L310" s="207"/>
      <c r="M310" s="211">
        <f t="shared" si="98"/>
        <v>0</v>
      </c>
      <c r="N310" s="88"/>
      <c r="O310" s="88"/>
      <c r="P310" s="81"/>
    </row>
    <row r="311" spans="1:16" s="48" customFormat="1" ht="29" x14ac:dyDescent="0.35">
      <c r="A311" s="416"/>
      <c r="B311" s="419"/>
      <c r="C311" s="191">
        <f t="shared" si="112"/>
        <v>0</v>
      </c>
      <c r="D311" s="191" t="str">
        <f t="shared" si="113"/>
        <v>9.1.a</v>
      </c>
      <c r="E311" s="402"/>
      <c r="F311" s="402"/>
      <c r="G311" s="83" t="str">
        <f t="shared" si="111"/>
        <v>9.1.a_AI 16</v>
      </c>
      <c r="H311" s="83" t="s">
        <v>901</v>
      </c>
      <c r="I311" s="87" t="s">
        <v>902</v>
      </c>
      <c r="J311" s="87"/>
      <c r="K311" s="207"/>
      <c r="L311" s="207"/>
      <c r="M311" s="211">
        <f t="shared" si="98"/>
        <v>0</v>
      </c>
      <c r="N311" s="88"/>
      <c r="O311" s="88"/>
      <c r="P311" s="81"/>
    </row>
    <row r="312" spans="1:16" s="48" customFormat="1" ht="29" x14ac:dyDescent="0.35">
      <c r="A312" s="416"/>
      <c r="B312" s="419"/>
      <c r="C312" s="191">
        <f t="shared" si="112"/>
        <v>0</v>
      </c>
      <c r="D312" s="191" t="str">
        <f t="shared" si="113"/>
        <v>9.1.a</v>
      </c>
      <c r="E312" s="402"/>
      <c r="F312" s="402"/>
      <c r="G312" s="83" t="str">
        <f t="shared" si="111"/>
        <v>9.1.a_AI 17</v>
      </c>
      <c r="H312" s="83" t="s">
        <v>903</v>
      </c>
      <c r="I312" s="87" t="s">
        <v>904</v>
      </c>
      <c r="J312" s="87"/>
      <c r="K312" s="207"/>
      <c r="L312" s="207"/>
      <c r="M312" s="211">
        <f t="shared" si="98"/>
        <v>0</v>
      </c>
      <c r="N312" s="88"/>
      <c r="O312" s="88"/>
      <c r="P312" s="81"/>
    </row>
    <row r="313" spans="1:16" s="48" customFormat="1" ht="29" x14ac:dyDescent="0.35">
      <c r="A313" s="416"/>
      <c r="B313" s="419"/>
      <c r="C313" s="191">
        <f t="shared" si="112"/>
        <v>0</v>
      </c>
      <c r="D313" s="191" t="str">
        <f t="shared" si="113"/>
        <v>9.1.a</v>
      </c>
      <c r="E313" s="402"/>
      <c r="F313" s="402"/>
      <c r="G313" s="83" t="str">
        <f t="shared" si="111"/>
        <v>9.1.a_AI 18</v>
      </c>
      <c r="H313" s="83" t="s">
        <v>905</v>
      </c>
      <c r="I313" s="87" t="s">
        <v>906</v>
      </c>
      <c r="J313" s="87"/>
      <c r="K313" s="207"/>
      <c r="L313" s="207"/>
      <c r="M313" s="211">
        <f t="shared" si="98"/>
        <v>0</v>
      </c>
      <c r="N313" s="88"/>
      <c r="O313" s="88"/>
      <c r="P313" s="81"/>
    </row>
    <row r="314" spans="1:16" s="48" customFormat="1" ht="29" x14ac:dyDescent="0.35">
      <c r="A314" s="416"/>
      <c r="B314" s="419"/>
      <c r="C314" s="191">
        <f t="shared" si="112"/>
        <v>0</v>
      </c>
      <c r="D314" s="191" t="str">
        <f t="shared" si="113"/>
        <v>9.1.a</v>
      </c>
      <c r="E314" s="402"/>
      <c r="F314" s="402"/>
      <c r="G314" s="83" t="str">
        <f t="shared" si="111"/>
        <v>9.1.a_AI 19</v>
      </c>
      <c r="H314" s="83" t="s">
        <v>907</v>
      </c>
      <c r="I314" s="87" t="s">
        <v>908</v>
      </c>
      <c r="J314" s="87" t="s">
        <v>909</v>
      </c>
      <c r="K314" s="207"/>
      <c r="L314" s="207"/>
      <c r="M314" s="211">
        <f t="shared" si="98"/>
        <v>0</v>
      </c>
      <c r="N314" s="88"/>
      <c r="O314" s="88"/>
      <c r="P314" s="81"/>
    </row>
    <row r="315" spans="1:16" s="48" customFormat="1" ht="29" x14ac:dyDescent="0.35">
      <c r="A315" s="416"/>
      <c r="B315" s="419"/>
      <c r="C315" s="191">
        <f t="shared" si="112"/>
        <v>0</v>
      </c>
      <c r="D315" s="191" t="str">
        <f t="shared" si="113"/>
        <v>9.1.a</v>
      </c>
      <c r="E315" s="402"/>
      <c r="F315" s="402"/>
      <c r="G315" s="83" t="str">
        <f t="shared" si="111"/>
        <v>9.1.a_AI 20</v>
      </c>
      <c r="H315" s="83" t="s">
        <v>910</v>
      </c>
      <c r="I315" s="87" t="s">
        <v>911</v>
      </c>
      <c r="J315" s="87"/>
      <c r="K315" s="207"/>
      <c r="L315" s="207"/>
      <c r="M315" s="211">
        <f t="shared" si="98"/>
        <v>0</v>
      </c>
      <c r="N315" s="88"/>
      <c r="O315" s="88"/>
      <c r="P315" s="81"/>
    </row>
    <row r="316" spans="1:16" s="48" customFormat="1" ht="29" x14ac:dyDescent="0.35">
      <c r="A316" s="416"/>
      <c r="B316" s="419"/>
      <c r="C316" s="191">
        <f t="shared" si="112"/>
        <v>0</v>
      </c>
      <c r="D316" s="191" t="str">
        <f t="shared" si="113"/>
        <v>9.1.a</v>
      </c>
      <c r="E316" s="402"/>
      <c r="F316" s="402"/>
      <c r="G316" s="83" t="str">
        <f t="shared" si="111"/>
        <v>9.1.a_AI 21</v>
      </c>
      <c r="H316" s="83" t="s">
        <v>912</v>
      </c>
      <c r="I316" s="87" t="s">
        <v>913</v>
      </c>
      <c r="J316" s="87"/>
      <c r="K316" s="207"/>
      <c r="L316" s="207"/>
      <c r="M316" s="211">
        <f t="shared" si="98"/>
        <v>0</v>
      </c>
      <c r="N316" s="88"/>
      <c r="O316" s="88"/>
      <c r="P316" s="81"/>
    </row>
    <row r="317" spans="1:16" s="48" customFormat="1" ht="29" x14ac:dyDescent="0.35">
      <c r="A317" s="416"/>
      <c r="B317" s="419"/>
      <c r="C317" s="191">
        <f t="shared" si="112"/>
        <v>0</v>
      </c>
      <c r="D317" s="191" t="str">
        <f t="shared" si="113"/>
        <v>9.1.a</v>
      </c>
      <c r="E317" s="402"/>
      <c r="F317" s="402"/>
      <c r="G317" s="83" t="str">
        <f t="shared" si="111"/>
        <v>9.1.a_AI 22</v>
      </c>
      <c r="H317" s="83" t="s">
        <v>914</v>
      </c>
      <c r="I317" s="87" t="s">
        <v>915</v>
      </c>
      <c r="J317" s="87"/>
      <c r="K317" s="207"/>
      <c r="L317" s="207"/>
      <c r="M317" s="211">
        <f t="shared" si="98"/>
        <v>0</v>
      </c>
      <c r="N317" s="88"/>
      <c r="O317" s="88"/>
      <c r="P317" s="81"/>
    </row>
    <row r="318" spans="1:16" s="48" customFormat="1" ht="29" x14ac:dyDescent="0.35">
      <c r="A318" s="416"/>
      <c r="B318" s="419"/>
      <c r="C318" s="191">
        <f t="shared" si="112"/>
        <v>0</v>
      </c>
      <c r="D318" s="191" t="str">
        <f t="shared" si="113"/>
        <v>9.1.a</v>
      </c>
      <c r="E318" s="402"/>
      <c r="F318" s="402"/>
      <c r="G318" s="83" t="str">
        <f t="shared" si="111"/>
        <v>9.1.a_AI 21</v>
      </c>
      <c r="H318" s="83" t="s">
        <v>912</v>
      </c>
      <c r="I318" s="87" t="s">
        <v>916</v>
      </c>
      <c r="J318" s="87" t="s">
        <v>917</v>
      </c>
      <c r="K318" s="207"/>
      <c r="L318" s="207"/>
      <c r="M318" s="211">
        <f t="shared" si="98"/>
        <v>0</v>
      </c>
      <c r="N318" s="88"/>
      <c r="O318" s="88"/>
      <c r="P318" s="81"/>
    </row>
    <row r="319" spans="1:16" s="48" customFormat="1" ht="116" x14ac:dyDescent="0.35">
      <c r="A319" s="416"/>
      <c r="B319" s="419"/>
      <c r="C319" s="191">
        <f>OZ!A111</f>
        <v>0</v>
      </c>
      <c r="D319" s="191" t="str">
        <f>OZ!B111</f>
        <v>9.1.b</v>
      </c>
      <c r="E319" s="358" t="str">
        <f>OZ!C111</f>
        <v>b. The data collection form includes items pertaining to the foodborne illness risk factors.
1) Food from Unsafe Sources;
2) Improper Holding/Time and Temperature;
3) Inadequate Cooking;
4) Poor Personal Hygiene; and 
5) Contaminated Equipment/Protection from Contamination.</v>
      </c>
      <c r="F319" s="358"/>
      <c r="G319" s="83" t="str">
        <f t="shared" si="65"/>
        <v>9.1.b_AI 1</v>
      </c>
      <c r="H319" s="83" t="s">
        <v>497</v>
      </c>
      <c r="I319" s="87" t="s">
        <v>918</v>
      </c>
      <c r="J319" s="87" t="s">
        <v>919</v>
      </c>
      <c r="K319" s="207"/>
      <c r="L319" s="207"/>
      <c r="M319" s="211">
        <f t="shared" si="98"/>
        <v>0</v>
      </c>
      <c r="N319" s="88"/>
      <c r="O319" s="88"/>
      <c r="P319" s="81"/>
    </row>
    <row r="320" spans="1:16" s="48" customFormat="1" ht="43.5" x14ac:dyDescent="0.35">
      <c r="A320" s="416"/>
      <c r="B320" s="419"/>
      <c r="C320" s="191">
        <f>OZ!A112</f>
        <v>0</v>
      </c>
      <c r="D320" s="191" t="str">
        <f>OZ!B112</f>
        <v>9.1.c</v>
      </c>
      <c r="E320" s="192" t="str">
        <f>OZ!C112</f>
        <v>c. The data collection form provides for marking actual observations of food practices within an establishment (IN, OUT, NO, and NA).</v>
      </c>
      <c r="F320" s="192">
        <f>OZ!D112</f>
        <v>0</v>
      </c>
      <c r="G320" s="83" t="str">
        <f t="shared" si="65"/>
        <v>9.1.c_AI 1</v>
      </c>
      <c r="H320" s="83" t="s">
        <v>497</v>
      </c>
      <c r="I320" s="87" t="s">
        <v>920</v>
      </c>
      <c r="J320" s="87" t="s">
        <v>919</v>
      </c>
      <c r="K320" s="207"/>
      <c r="L320" s="207"/>
      <c r="M320" s="211">
        <f t="shared" si="98"/>
        <v>0</v>
      </c>
      <c r="N320" s="88"/>
      <c r="O320" s="88"/>
      <c r="P320" s="81"/>
    </row>
    <row r="321" spans="1:16" ht="43.5" x14ac:dyDescent="0.35">
      <c r="A321" s="416"/>
      <c r="B321" s="420" t="s">
        <v>456</v>
      </c>
      <c r="C321" s="192">
        <f>OZ!A113</f>
        <v>0</v>
      </c>
      <c r="D321" s="192" t="str">
        <f>OZ!B113</f>
        <v>9.2.a</v>
      </c>
      <c r="E321" s="415" t="str">
        <f>OZ!C113</f>
        <v>a. A report shows the results of the data collection from the jurisdiction’s risk factor study</v>
      </c>
      <c r="F321" s="415"/>
      <c r="G321" s="84" t="str">
        <f>CONCATENATE($D$321,"_",H321)</f>
        <v>9.2.a_AI 1</v>
      </c>
      <c r="H321" s="84" t="s">
        <v>497</v>
      </c>
      <c r="I321" s="87" t="s">
        <v>921</v>
      </c>
      <c r="J321" s="87"/>
      <c r="M321" s="211">
        <f t="shared" si="98"/>
        <v>0</v>
      </c>
      <c r="N321" s="204"/>
      <c r="O321" s="80"/>
      <c r="P321" s="201"/>
    </row>
    <row r="322" spans="1:16" ht="43.5" x14ac:dyDescent="0.35">
      <c r="A322" s="416"/>
      <c r="B322" s="420"/>
      <c r="C322" s="192">
        <f>$C$321</f>
        <v>0</v>
      </c>
      <c r="D322" s="192" t="str">
        <f>$D$321</f>
        <v>9.2.a</v>
      </c>
      <c r="E322" s="415"/>
      <c r="F322" s="415"/>
      <c r="G322" s="84" t="str">
        <f t="shared" ref="G322:G332" si="114">CONCATENATE($D$321,"_",H322)</f>
        <v>9.2.a_AI 2</v>
      </c>
      <c r="H322" s="84" t="s">
        <v>500</v>
      </c>
      <c r="I322" s="87" t="s">
        <v>922</v>
      </c>
      <c r="J322" s="87"/>
      <c r="M322" s="211">
        <f t="shared" si="98"/>
        <v>0</v>
      </c>
      <c r="N322" s="204"/>
      <c r="O322" s="80"/>
      <c r="P322" s="201"/>
    </row>
    <row r="323" spans="1:16" ht="14.5" x14ac:dyDescent="0.35">
      <c r="A323" s="416"/>
      <c r="B323" s="420"/>
      <c r="C323" s="192">
        <f t="shared" ref="C323:C332" si="115">$C$321</f>
        <v>0</v>
      </c>
      <c r="D323" s="192" t="str">
        <f t="shared" ref="D323:D332" si="116">$D$321</f>
        <v>9.2.a</v>
      </c>
      <c r="E323" s="415"/>
      <c r="F323" s="415"/>
      <c r="G323" s="84" t="str">
        <f t="shared" si="114"/>
        <v>9.2.a_AI 3</v>
      </c>
      <c r="H323" s="84" t="s">
        <v>502</v>
      </c>
      <c r="I323" s="87" t="s">
        <v>923</v>
      </c>
      <c r="J323" s="87" t="s">
        <v>924</v>
      </c>
      <c r="M323" s="211">
        <f t="shared" si="98"/>
        <v>0</v>
      </c>
      <c r="N323" s="204"/>
      <c r="O323" s="80"/>
      <c r="P323" s="201"/>
    </row>
    <row r="324" spans="1:16" ht="58" x14ac:dyDescent="0.35">
      <c r="A324" s="416"/>
      <c r="B324" s="420"/>
      <c r="C324" s="192">
        <f t="shared" si="115"/>
        <v>0</v>
      </c>
      <c r="D324" s="192" t="str">
        <f t="shared" si="116"/>
        <v>9.2.a</v>
      </c>
      <c r="E324" s="415"/>
      <c r="F324" s="415"/>
      <c r="G324" s="84" t="str">
        <f t="shared" si="114"/>
        <v>9.2.a_AI 4</v>
      </c>
      <c r="H324" s="84" t="s">
        <v>504</v>
      </c>
      <c r="I324" s="87" t="s">
        <v>925</v>
      </c>
      <c r="J324" s="87"/>
      <c r="M324" s="211">
        <f t="shared" ref="M324:M342" si="117">DATEDIF(K324,L324,"D")</f>
        <v>0</v>
      </c>
      <c r="N324" s="204"/>
      <c r="O324" s="80"/>
      <c r="P324" s="201"/>
    </row>
    <row r="325" spans="1:16" ht="43.5" x14ac:dyDescent="0.35">
      <c r="A325" s="416"/>
      <c r="B325" s="420"/>
      <c r="C325" s="192">
        <f t="shared" si="115"/>
        <v>0</v>
      </c>
      <c r="D325" s="192" t="str">
        <f t="shared" si="116"/>
        <v>9.2.a</v>
      </c>
      <c r="E325" s="415"/>
      <c r="F325" s="415"/>
      <c r="G325" s="84" t="str">
        <f t="shared" si="114"/>
        <v>9.2.a_AI 5</v>
      </c>
      <c r="H325" s="84" t="s">
        <v>507</v>
      </c>
      <c r="I325" s="87" t="s">
        <v>922</v>
      </c>
      <c r="J325" s="87"/>
      <c r="M325" s="211">
        <f t="shared" si="117"/>
        <v>0</v>
      </c>
      <c r="N325" s="204"/>
      <c r="O325" s="80"/>
      <c r="P325" s="201"/>
    </row>
    <row r="326" spans="1:16" ht="29" x14ac:dyDescent="0.35">
      <c r="A326" s="416"/>
      <c r="B326" s="420"/>
      <c r="C326" s="192">
        <f t="shared" si="115"/>
        <v>0</v>
      </c>
      <c r="D326" s="192" t="str">
        <f t="shared" si="116"/>
        <v>9.2.a</v>
      </c>
      <c r="E326" s="415"/>
      <c r="F326" s="415"/>
      <c r="G326" s="84" t="str">
        <f t="shared" si="114"/>
        <v>9.2.a_AI 6</v>
      </c>
      <c r="H326" s="84" t="s">
        <v>509</v>
      </c>
      <c r="I326" s="87" t="s">
        <v>926</v>
      </c>
      <c r="J326" s="87" t="s">
        <v>927</v>
      </c>
      <c r="M326" s="211">
        <f t="shared" si="117"/>
        <v>0</v>
      </c>
      <c r="N326" s="204"/>
      <c r="O326" s="80"/>
      <c r="P326" s="201"/>
    </row>
    <row r="327" spans="1:16" ht="43.5" x14ac:dyDescent="0.35">
      <c r="A327" s="416"/>
      <c r="B327" s="420"/>
      <c r="C327" s="192">
        <f t="shared" si="115"/>
        <v>0</v>
      </c>
      <c r="D327" s="192" t="str">
        <f t="shared" si="116"/>
        <v>9.2.a</v>
      </c>
      <c r="E327" s="415"/>
      <c r="F327" s="415"/>
      <c r="G327" s="84" t="str">
        <f t="shared" si="114"/>
        <v>9.2.a_AI 7</v>
      </c>
      <c r="H327" s="84" t="s">
        <v>511</v>
      </c>
      <c r="I327" s="87" t="s">
        <v>928</v>
      </c>
      <c r="J327" s="87"/>
      <c r="M327" s="211">
        <f t="shared" si="117"/>
        <v>0</v>
      </c>
      <c r="N327" s="204"/>
      <c r="O327" s="80"/>
      <c r="P327" s="201"/>
    </row>
    <row r="328" spans="1:16" ht="43.5" x14ac:dyDescent="0.35">
      <c r="A328" s="416"/>
      <c r="B328" s="420"/>
      <c r="C328" s="192">
        <f t="shared" si="115"/>
        <v>0</v>
      </c>
      <c r="D328" s="192" t="str">
        <f t="shared" si="116"/>
        <v>9.2.a</v>
      </c>
      <c r="E328" s="415"/>
      <c r="F328" s="415"/>
      <c r="G328" s="84" t="str">
        <f t="shared" si="114"/>
        <v>9.2.a_AI 8</v>
      </c>
      <c r="H328" s="84" t="s">
        <v>513</v>
      </c>
      <c r="I328" s="87" t="s">
        <v>922</v>
      </c>
      <c r="J328" s="87"/>
      <c r="M328" s="211">
        <f t="shared" si="117"/>
        <v>0</v>
      </c>
      <c r="N328" s="204"/>
      <c r="O328" s="80"/>
      <c r="P328" s="201"/>
    </row>
    <row r="329" spans="1:16" ht="14.5" x14ac:dyDescent="0.35">
      <c r="A329" s="416"/>
      <c r="B329" s="420"/>
      <c r="C329" s="192">
        <f t="shared" si="115"/>
        <v>0</v>
      </c>
      <c r="D329" s="192" t="str">
        <f t="shared" si="116"/>
        <v>9.2.a</v>
      </c>
      <c r="E329" s="415"/>
      <c r="F329" s="415"/>
      <c r="G329" s="84" t="str">
        <f t="shared" si="114"/>
        <v>9.2.a_AI 9</v>
      </c>
      <c r="H329" s="84" t="s">
        <v>714</v>
      </c>
      <c r="I329" s="87" t="s">
        <v>929</v>
      </c>
      <c r="J329" s="87" t="s">
        <v>930</v>
      </c>
      <c r="M329" s="211">
        <f t="shared" si="117"/>
        <v>0</v>
      </c>
      <c r="N329" s="204"/>
      <c r="O329" s="80"/>
      <c r="P329" s="201"/>
    </row>
    <row r="330" spans="1:16" ht="43.5" x14ac:dyDescent="0.35">
      <c r="A330" s="416"/>
      <c r="B330" s="420"/>
      <c r="C330" s="192">
        <f t="shared" si="115"/>
        <v>0</v>
      </c>
      <c r="D330" s="192" t="str">
        <f t="shared" si="116"/>
        <v>9.2.a</v>
      </c>
      <c r="E330" s="415"/>
      <c r="F330" s="415"/>
      <c r="G330" s="84" t="str">
        <f t="shared" si="114"/>
        <v>9.2.a_AI 10</v>
      </c>
      <c r="H330" s="84" t="s">
        <v>771</v>
      </c>
      <c r="I330" s="87" t="s">
        <v>931</v>
      </c>
      <c r="J330" s="87"/>
      <c r="M330" s="211">
        <f t="shared" si="117"/>
        <v>0</v>
      </c>
      <c r="N330" s="204"/>
      <c r="O330" s="80"/>
      <c r="P330" s="201"/>
    </row>
    <row r="331" spans="1:16" ht="43.5" x14ac:dyDescent="0.35">
      <c r="A331" s="416"/>
      <c r="B331" s="420"/>
      <c r="C331" s="192">
        <f t="shared" si="115"/>
        <v>0</v>
      </c>
      <c r="D331" s="192" t="str">
        <f t="shared" si="116"/>
        <v>9.2.a</v>
      </c>
      <c r="E331" s="415"/>
      <c r="F331" s="415"/>
      <c r="G331" s="84" t="str">
        <f t="shared" si="114"/>
        <v>9.2.a_AI 11</v>
      </c>
      <c r="H331" s="84" t="s">
        <v>774</v>
      </c>
      <c r="I331" s="87" t="s">
        <v>922</v>
      </c>
      <c r="J331" s="87"/>
      <c r="M331" s="211">
        <f t="shared" si="117"/>
        <v>0</v>
      </c>
      <c r="N331" s="204"/>
      <c r="O331" s="80"/>
      <c r="P331" s="201"/>
    </row>
    <row r="332" spans="1:16" ht="14.5" x14ac:dyDescent="0.35">
      <c r="A332" s="416"/>
      <c r="B332" s="420"/>
      <c r="C332" s="192">
        <f t="shared" si="115"/>
        <v>0</v>
      </c>
      <c r="D332" s="192" t="str">
        <f t="shared" si="116"/>
        <v>9.2.a</v>
      </c>
      <c r="E332" s="415"/>
      <c r="F332" s="415"/>
      <c r="G332" s="84" t="str">
        <f t="shared" si="114"/>
        <v>9.2.a_AI 12</v>
      </c>
      <c r="H332" s="84" t="s">
        <v>892</v>
      </c>
      <c r="I332" s="87" t="s">
        <v>932</v>
      </c>
      <c r="J332" s="87" t="s">
        <v>933</v>
      </c>
      <c r="M332" s="211">
        <f t="shared" si="117"/>
        <v>0</v>
      </c>
      <c r="N332" s="204"/>
      <c r="O332" s="80"/>
      <c r="P332" s="201"/>
    </row>
    <row r="333" spans="1:16" ht="29" x14ac:dyDescent="0.35">
      <c r="A333" s="416"/>
      <c r="B333" s="420"/>
      <c r="C333" s="192">
        <f>OZ!A114</f>
        <v>0</v>
      </c>
      <c r="D333" s="192" t="str">
        <f>OZ!B114</f>
        <v>9.2.b</v>
      </c>
      <c r="E333" s="415" t="str">
        <f>OZ!C114</f>
        <v>b. The report provides quantitative measurements to assess the trends in the occurrence of risk factors over time.</v>
      </c>
      <c r="F333" s="415"/>
      <c r="G333" s="84" t="str">
        <f>CONCATENATE($D$333,"_",H333)</f>
        <v>9.2.b_AI 1</v>
      </c>
      <c r="H333" s="84" t="s">
        <v>497</v>
      </c>
      <c r="I333" s="87" t="s">
        <v>934</v>
      </c>
      <c r="J333" s="87"/>
      <c r="M333" s="211">
        <f t="shared" si="117"/>
        <v>0</v>
      </c>
      <c r="N333" s="204"/>
      <c r="O333" s="80"/>
      <c r="P333" s="201"/>
    </row>
    <row r="334" spans="1:16" ht="43.5" x14ac:dyDescent="0.35">
      <c r="A334" s="416"/>
      <c r="B334" s="420"/>
      <c r="C334" s="192">
        <f>C333</f>
        <v>0</v>
      </c>
      <c r="D334" s="192" t="str">
        <f>D333</f>
        <v>9.2.b</v>
      </c>
      <c r="E334" s="415"/>
      <c r="F334" s="415"/>
      <c r="G334" s="84" t="str">
        <f>CONCATENATE($D$333,"_",H334)</f>
        <v>9.2.b_AI 2</v>
      </c>
      <c r="H334" s="84" t="s">
        <v>500</v>
      </c>
      <c r="I334" s="87" t="s">
        <v>935</v>
      </c>
      <c r="J334" s="87"/>
      <c r="M334" s="211">
        <f t="shared" si="117"/>
        <v>0</v>
      </c>
      <c r="N334" s="204"/>
      <c r="O334" s="80"/>
      <c r="P334" s="201"/>
    </row>
    <row r="335" spans="1:16" ht="29" x14ac:dyDescent="0.35">
      <c r="A335" s="416"/>
      <c r="B335" s="417" t="s">
        <v>936</v>
      </c>
      <c r="C335" s="192">
        <f>OZ!A115</f>
        <v>0</v>
      </c>
      <c r="D335" s="192" t="str">
        <f>OZ!B115</f>
        <v>9.3.a</v>
      </c>
      <c r="E335" s="415" t="str">
        <f>OZ!C115</f>
        <v>a. A targeted intervention strategy designed to address the occurrence of the risk factor(s) identified in their risk factor study is implemented and its effectiveness evaluated.</v>
      </c>
      <c r="F335" s="415"/>
      <c r="G335" s="84" t="str">
        <f>CONCATENATE($D$335,"_",H335)</f>
        <v>9.3.a_AI 1</v>
      </c>
      <c r="H335" s="84" t="s">
        <v>497</v>
      </c>
      <c r="I335" s="87" t="s">
        <v>937</v>
      </c>
      <c r="J335" s="87"/>
      <c r="M335" s="211">
        <f t="shared" si="117"/>
        <v>0</v>
      </c>
      <c r="N335" s="204"/>
      <c r="O335" s="80"/>
      <c r="P335" s="201"/>
    </row>
    <row r="336" spans="1:16" ht="87" x14ac:dyDescent="0.35">
      <c r="A336" s="416"/>
      <c r="B336" s="417"/>
      <c r="C336" s="192">
        <f>$C$335</f>
        <v>0</v>
      </c>
      <c r="D336" s="192" t="str">
        <f>$D$335</f>
        <v>9.3.a</v>
      </c>
      <c r="E336" s="415"/>
      <c r="F336" s="415"/>
      <c r="G336" s="84" t="str">
        <f t="shared" ref="G336:G341" si="118">CONCATENATE($D$335,"_",H336)</f>
        <v>9.3.a_AI 2</v>
      </c>
      <c r="H336" s="84" t="s">
        <v>500</v>
      </c>
      <c r="I336" s="87" t="s">
        <v>938</v>
      </c>
      <c r="J336" s="87" t="s">
        <v>939</v>
      </c>
      <c r="M336" s="211">
        <f t="shared" si="117"/>
        <v>0</v>
      </c>
      <c r="N336" s="204"/>
      <c r="O336" s="80"/>
      <c r="P336" s="201"/>
    </row>
    <row r="337" spans="1:16" ht="43.5" x14ac:dyDescent="0.35">
      <c r="A337" s="416"/>
      <c r="B337" s="417"/>
      <c r="C337" s="192">
        <f t="shared" ref="C337:C341" si="119">$C$335</f>
        <v>0</v>
      </c>
      <c r="D337" s="192" t="str">
        <f t="shared" ref="D337:D341" si="120">$D$335</f>
        <v>9.3.a</v>
      </c>
      <c r="E337" s="415"/>
      <c r="F337" s="415"/>
      <c r="G337" s="84" t="str">
        <f t="shared" si="118"/>
        <v>9.3.a_AI 3</v>
      </c>
      <c r="H337" s="84" t="s">
        <v>502</v>
      </c>
      <c r="I337" s="87" t="s">
        <v>940</v>
      </c>
      <c r="J337" s="87"/>
      <c r="M337" s="211">
        <f t="shared" si="117"/>
        <v>0</v>
      </c>
      <c r="N337" s="204"/>
      <c r="O337" s="80"/>
      <c r="P337" s="201"/>
    </row>
    <row r="338" spans="1:16" ht="43.5" x14ac:dyDescent="0.35">
      <c r="A338" s="416"/>
      <c r="B338" s="417"/>
      <c r="C338" s="192">
        <f t="shared" si="119"/>
        <v>0</v>
      </c>
      <c r="D338" s="192" t="str">
        <f t="shared" si="120"/>
        <v>9.3.a</v>
      </c>
      <c r="E338" s="415"/>
      <c r="F338" s="415"/>
      <c r="G338" s="84" t="str">
        <f t="shared" si="118"/>
        <v>9.3.a_AI 4</v>
      </c>
      <c r="H338" s="84" t="s">
        <v>504</v>
      </c>
      <c r="I338" s="87" t="s">
        <v>941</v>
      </c>
      <c r="J338" s="87" t="s">
        <v>942</v>
      </c>
      <c r="M338" s="211">
        <f t="shared" si="117"/>
        <v>0</v>
      </c>
      <c r="N338" s="204"/>
      <c r="O338" s="80"/>
      <c r="P338" s="201"/>
    </row>
    <row r="339" spans="1:16" ht="14.5" x14ac:dyDescent="0.35">
      <c r="A339" s="416"/>
      <c r="B339" s="417"/>
      <c r="C339" s="192">
        <f t="shared" si="119"/>
        <v>0</v>
      </c>
      <c r="D339" s="192" t="str">
        <f t="shared" si="120"/>
        <v>9.3.a</v>
      </c>
      <c r="E339" s="415"/>
      <c r="F339" s="415"/>
      <c r="G339" s="84" t="str">
        <f t="shared" si="118"/>
        <v>9.3.a_AI 5</v>
      </c>
      <c r="H339" s="84" t="s">
        <v>507</v>
      </c>
      <c r="I339" s="87" t="s">
        <v>943</v>
      </c>
      <c r="J339" s="87"/>
      <c r="M339" s="211">
        <f t="shared" si="117"/>
        <v>0</v>
      </c>
      <c r="N339" s="204"/>
      <c r="O339" s="80"/>
      <c r="P339" s="201"/>
    </row>
    <row r="340" spans="1:16" ht="29" x14ac:dyDescent="0.35">
      <c r="A340" s="416"/>
      <c r="B340" s="417"/>
      <c r="C340" s="192">
        <f t="shared" si="119"/>
        <v>0</v>
      </c>
      <c r="D340" s="192" t="str">
        <f t="shared" si="120"/>
        <v>9.3.a</v>
      </c>
      <c r="E340" s="415"/>
      <c r="F340" s="415"/>
      <c r="G340" s="84" t="str">
        <f t="shared" si="118"/>
        <v>9.3.a_AI 6</v>
      </c>
      <c r="H340" s="84" t="s">
        <v>509</v>
      </c>
      <c r="I340" s="87" t="s">
        <v>944</v>
      </c>
      <c r="J340" s="87" t="s">
        <v>945</v>
      </c>
      <c r="M340" s="211">
        <f t="shared" si="117"/>
        <v>0</v>
      </c>
      <c r="N340" s="204"/>
      <c r="O340" s="80"/>
      <c r="P340" s="201"/>
    </row>
    <row r="341" spans="1:16" ht="58" x14ac:dyDescent="0.35">
      <c r="A341" s="416"/>
      <c r="B341" s="417"/>
      <c r="C341" s="192">
        <f t="shared" si="119"/>
        <v>0</v>
      </c>
      <c r="D341" s="192" t="str">
        <f t="shared" si="120"/>
        <v>9.3.a</v>
      </c>
      <c r="E341" s="415"/>
      <c r="F341" s="415"/>
      <c r="G341" s="84" t="str">
        <f t="shared" si="118"/>
        <v>9.3.a_AI 7</v>
      </c>
      <c r="H341" s="84" t="s">
        <v>511</v>
      </c>
      <c r="I341" s="87" t="s">
        <v>946</v>
      </c>
      <c r="J341" s="87" t="s">
        <v>947</v>
      </c>
      <c r="M341" s="211">
        <f t="shared" si="117"/>
        <v>0</v>
      </c>
      <c r="N341" s="204"/>
      <c r="O341" s="80"/>
      <c r="P341" s="201"/>
    </row>
    <row r="342" spans="1:16" ht="43.5" x14ac:dyDescent="0.35">
      <c r="A342" s="416"/>
      <c r="B342" s="417"/>
      <c r="C342" s="192">
        <f>OZ!A116</f>
        <v>0</v>
      </c>
      <c r="D342" s="192" t="str">
        <f>OZ!B116</f>
        <v>9.3.b</v>
      </c>
      <c r="E342" s="192" t="str">
        <f>OZ!C116</f>
        <v>b. Documentation is provided of performed interventions, actions, or activities designed to improve control of foodborne illness risk factors.</v>
      </c>
      <c r="F342" s="192">
        <f>OZ!D116</f>
        <v>0</v>
      </c>
      <c r="G342" s="84" t="str">
        <f t="shared" si="65"/>
        <v>9.3.b_AI 1</v>
      </c>
      <c r="H342" s="84" t="s">
        <v>497</v>
      </c>
      <c r="I342" s="87" t="s">
        <v>948</v>
      </c>
      <c r="J342" s="87" t="s">
        <v>949</v>
      </c>
      <c r="M342" s="211">
        <f t="shared" si="117"/>
        <v>0</v>
      </c>
      <c r="N342" s="204"/>
      <c r="O342" s="80"/>
      <c r="P342" s="201"/>
    </row>
    <row r="343" spans="1:16" s="48" customFormat="1" ht="14.5" x14ac:dyDescent="0.35">
      <c r="A343" s="53"/>
      <c r="B343" s="49"/>
      <c r="C343" s="86">
        <f>OZ!A117</f>
        <v>0</v>
      </c>
      <c r="D343" s="86"/>
      <c r="E343" s="86"/>
      <c r="F343" s="87"/>
      <c r="I343" s="79"/>
      <c r="J343" s="79"/>
      <c r="K343" s="208"/>
      <c r="L343" s="208"/>
      <c r="M343" s="248"/>
      <c r="N343" s="205"/>
      <c r="O343" s="205"/>
    </row>
    <row r="344" spans="1:16" s="48" customFormat="1" ht="14.5" x14ac:dyDescent="0.35">
      <c r="A344" s="53"/>
      <c r="B344" s="49"/>
      <c r="C344" s="86">
        <f>OZ!A118</f>
        <v>0</v>
      </c>
      <c r="D344" s="86"/>
      <c r="E344" s="86"/>
      <c r="F344" s="87"/>
      <c r="I344" s="79"/>
      <c r="J344" s="79"/>
      <c r="K344" s="208"/>
      <c r="L344" s="208"/>
      <c r="M344" s="248"/>
      <c r="N344" s="205"/>
      <c r="O344" s="205"/>
    </row>
    <row r="345" spans="1:16" s="48" customFormat="1" ht="14.5" x14ac:dyDescent="0.35">
      <c r="A345" s="53"/>
      <c r="B345" s="49"/>
      <c r="C345" s="86">
        <f>OZ!A119</f>
        <v>0</v>
      </c>
      <c r="D345" s="86"/>
      <c r="E345" s="86"/>
      <c r="F345" s="87"/>
      <c r="I345" s="79"/>
      <c r="J345" s="79"/>
      <c r="K345" s="208"/>
      <c r="L345" s="208"/>
      <c r="M345" s="248"/>
      <c r="N345" s="205"/>
      <c r="O345" s="205"/>
    </row>
    <row r="346" spans="1:16" s="48" customFormat="1" ht="14.5" x14ac:dyDescent="0.35">
      <c r="A346" s="53"/>
      <c r="B346" s="49"/>
      <c r="C346" s="86">
        <f>OZ!A120</f>
        <v>0</v>
      </c>
      <c r="D346" s="86"/>
      <c r="E346" s="86"/>
      <c r="F346" s="87"/>
      <c r="I346" s="79"/>
      <c r="J346" s="79"/>
      <c r="K346" s="208"/>
      <c r="L346" s="208"/>
      <c r="M346" s="248"/>
      <c r="N346" s="205"/>
      <c r="O346" s="205"/>
    </row>
    <row r="347" spans="1:16" s="48" customFormat="1" ht="14.5" x14ac:dyDescent="0.35">
      <c r="A347" s="53"/>
      <c r="B347" s="49"/>
      <c r="C347" s="86">
        <f>OZ!A121</f>
        <v>0</v>
      </c>
      <c r="D347" s="86"/>
      <c r="E347" s="86"/>
      <c r="F347" s="87"/>
      <c r="I347" s="79"/>
      <c r="J347" s="79"/>
      <c r="K347" s="208"/>
      <c r="L347" s="208"/>
      <c r="M347" s="248"/>
      <c r="N347" s="205"/>
      <c r="O347" s="205"/>
    </row>
    <row r="348" spans="1:16" s="48" customFormat="1" ht="14.5" x14ac:dyDescent="0.35">
      <c r="A348" s="53"/>
      <c r="B348" s="49"/>
      <c r="C348" s="86">
        <f>OZ!A122</f>
        <v>0</v>
      </c>
      <c r="D348" s="86"/>
      <c r="E348" s="86"/>
      <c r="F348" s="87"/>
      <c r="I348" s="79"/>
      <c r="J348" s="79"/>
      <c r="K348" s="208"/>
      <c r="L348" s="208"/>
      <c r="M348" s="248"/>
      <c r="N348" s="205"/>
      <c r="O348" s="205"/>
    </row>
    <row r="349" spans="1:16" s="48" customFormat="1" ht="14.5" x14ac:dyDescent="0.35">
      <c r="A349" s="53"/>
      <c r="B349" s="49"/>
      <c r="C349" s="86">
        <f>OZ!A123</f>
        <v>0</v>
      </c>
      <c r="D349" s="86"/>
      <c r="E349" s="86"/>
      <c r="F349" s="87"/>
      <c r="I349" s="79"/>
      <c r="J349" s="79"/>
      <c r="K349" s="208"/>
      <c r="L349" s="208"/>
      <c r="M349" s="248"/>
      <c r="N349" s="205"/>
      <c r="O349" s="205"/>
    </row>
    <row r="350" spans="1:16" s="48" customFormat="1" ht="14.5" x14ac:dyDescent="0.35">
      <c r="A350" s="53"/>
      <c r="B350" s="49"/>
      <c r="C350" s="86">
        <f>OZ!A124</f>
        <v>0</v>
      </c>
      <c r="D350" s="86"/>
      <c r="E350" s="86"/>
      <c r="F350" s="87"/>
      <c r="I350" s="79"/>
      <c r="J350" s="79"/>
      <c r="K350" s="208"/>
      <c r="L350" s="208"/>
      <c r="M350" s="248"/>
      <c r="N350" s="205"/>
      <c r="O350" s="205"/>
    </row>
    <row r="351" spans="1:16" s="48" customFormat="1" ht="14.5" x14ac:dyDescent="0.35">
      <c r="A351" s="53"/>
      <c r="B351" s="49"/>
      <c r="C351" s="86">
        <f>OZ!A125</f>
        <v>0</v>
      </c>
      <c r="D351" s="86"/>
      <c r="E351" s="86"/>
      <c r="F351" s="87"/>
      <c r="I351" s="79"/>
      <c r="J351" s="79"/>
      <c r="K351" s="208"/>
      <c r="L351" s="208"/>
      <c r="M351" s="248"/>
      <c r="N351" s="205"/>
      <c r="O351" s="205"/>
    </row>
    <row r="352" spans="1:16" s="48" customFormat="1" ht="14.5" x14ac:dyDescent="0.35">
      <c r="A352" s="53"/>
      <c r="B352" s="49"/>
      <c r="C352" s="86">
        <f>OZ!A126</f>
        <v>0</v>
      </c>
      <c r="D352" s="86"/>
      <c r="E352" s="86"/>
      <c r="F352" s="87"/>
      <c r="I352" s="79"/>
      <c r="J352" s="79"/>
      <c r="K352" s="208"/>
      <c r="L352" s="208"/>
      <c r="M352" s="248"/>
      <c r="N352" s="205"/>
      <c r="O352" s="205"/>
    </row>
    <row r="353" spans="1:15" s="48" customFormat="1" ht="14.5" x14ac:dyDescent="0.35">
      <c r="A353" s="53"/>
      <c r="B353" s="49"/>
      <c r="C353" s="86">
        <f>OZ!A127</f>
        <v>0</v>
      </c>
      <c r="D353" s="86"/>
      <c r="E353" s="86"/>
      <c r="F353" s="87"/>
      <c r="I353" s="79"/>
      <c r="J353" s="79"/>
      <c r="K353" s="208"/>
      <c r="L353" s="208"/>
      <c r="M353" s="248"/>
      <c r="N353" s="205"/>
      <c r="O353" s="205"/>
    </row>
    <row r="354" spans="1:15" s="48" customFormat="1" ht="14.5" x14ac:dyDescent="0.35">
      <c r="A354" s="53"/>
      <c r="B354" s="49"/>
      <c r="C354" s="86">
        <f>OZ!A128</f>
        <v>0</v>
      </c>
      <c r="D354" s="86"/>
      <c r="E354" s="86"/>
      <c r="F354" s="87"/>
      <c r="I354" s="79"/>
      <c r="J354" s="79"/>
      <c r="K354" s="208"/>
      <c r="L354" s="208"/>
      <c r="M354" s="248"/>
      <c r="N354" s="205"/>
      <c r="O354" s="205"/>
    </row>
    <row r="355" spans="1:15" s="48" customFormat="1" ht="14.5" x14ac:dyDescent="0.35">
      <c r="A355" s="53"/>
      <c r="B355" s="49"/>
      <c r="C355" s="86">
        <f>OZ!A129</f>
        <v>0</v>
      </c>
      <c r="D355" s="86"/>
      <c r="E355" s="86"/>
      <c r="F355" s="87"/>
      <c r="I355" s="79"/>
      <c r="J355" s="79"/>
      <c r="K355" s="208"/>
      <c r="L355" s="208"/>
      <c r="M355" s="248"/>
      <c r="N355" s="205"/>
      <c r="O355" s="205"/>
    </row>
    <row r="356" spans="1:15" s="48" customFormat="1" ht="14.5" x14ac:dyDescent="0.35">
      <c r="A356" s="53"/>
      <c r="B356" s="49"/>
      <c r="C356" s="86">
        <f>OZ!A130</f>
        <v>0</v>
      </c>
      <c r="D356" s="86"/>
      <c r="E356" s="86"/>
      <c r="F356" s="87"/>
      <c r="I356" s="79"/>
      <c r="J356" s="79"/>
      <c r="K356" s="208"/>
      <c r="L356" s="208"/>
      <c r="M356" s="248"/>
      <c r="N356" s="205"/>
      <c r="O356" s="205"/>
    </row>
    <row r="357" spans="1:15" s="48" customFormat="1" ht="14.5" x14ac:dyDescent="0.35">
      <c r="A357" s="53"/>
      <c r="B357" s="49"/>
      <c r="C357" s="86">
        <f>OZ!A131</f>
        <v>0</v>
      </c>
      <c r="D357" s="86"/>
      <c r="E357" s="86"/>
      <c r="F357" s="87"/>
      <c r="I357" s="79"/>
      <c r="J357" s="79"/>
      <c r="K357" s="208"/>
      <c r="L357" s="208"/>
      <c r="M357" s="248"/>
      <c r="N357" s="205"/>
      <c r="O357" s="205"/>
    </row>
    <row r="358" spans="1:15" s="48" customFormat="1" ht="14.5" x14ac:dyDescent="0.35">
      <c r="A358" s="53"/>
      <c r="B358" s="49"/>
      <c r="C358" s="86">
        <f>OZ!A132</f>
        <v>0</v>
      </c>
      <c r="D358" s="86"/>
      <c r="E358" s="86"/>
      <c r="F358" s="87"/>
      <c r="I358" s="79"/>
      <c r="J358" s="79"/>
      <c r="K358" s="208"/>
      <c r="L358" s="208"/>
      <c r="M358" s="248"/>
      <c r="N358" s="205"/>
      <c r="O358" s="205"/>
    </row>
    <row r="359" spans="1:15" s="48" customFormat="1" ht="14.5" x14ac:dyDescent="0.35">
      <c r="A359" s="53"/>
      <c r="B359" s="49"/>
      <c r="C359" s="86">
        <f>OZ!A133</f>
        <v>0</v>
      </c>
      <c r="D359" s="86"/>
      <c r="E359" s="86"/>
      <c r="F359" s="87"/>
      <c r="I359" s="79"/>
      <c r="J359" s="79"/>
      <c r="K359" s="208"/>
      <c r="L359" s="208"/>
      <c r="M359" s="248"/>
      <c r="N359" s="205"/>
      <c r="O359" s="205"/>
    </row>
    <row r="360" spans="1:15" s="48" customFormat="1" ht="14.5" x14ac:dyDescent="0.35">
      <c r="A360" s="53"/>
      <c r="B360" s="49"/>
      <c r="C360" s="86">
        <f>OZ!A134</f>
        <v>0</v>
      </c>
      <c r="D360" s="86"/>
      <c r="E360" s="86"/>
      <c r="F360" s="87"/>
      <c r="I360" s="79"/>
      <c r="J360" s="79"/>
      <c r="K360" s="208"/>
      <c r="L360" s="208"/>
      <c r="M360" s="248"/>
      <c r="N360" s="205"/>
      <c r="O360" s="205"/>
    </row>
    <row r="361" spans="1:15" s="48" customFormat="1" ht="14.5" x14ac:dyDescent="0.35">
      <c r="A361" s="53"/>
      <c r="B361" s="49"/>
      <c r="C361" s="86">
        <f>OZ!A135</f>
        <v>0</v>
      </c>
      <c r="D361" s="86"/>
      <c r="E361" s="86"/>
      <c r="F361" s="87"/>
      <c r="I361" s="79"/>
      <c r="J361" s="79"/>
      <c r="K361" s="208"/>
      <c r="L361" s="208"/>
      <c r="M361" s="248"/>
      <c r="N361" s="205"/>
      <c r="O361" s="205"/>
    </row>
    <row r="362" spans="1:15" s="48" customFormat="1" ht="14.5" x14ac:dyDescent="0.35">
      <c r="A362" s="53"/>
      <c r="B362" s="49"/>
      <c r="C362" s="86">
        <f>OZ!A136</f>
        <v>0</v>
      </c>
      <c r="D362" s="86"/>
      <c r="E362" s="86"/>
      <c r="F362" s="87"/>
      <c r="I362" s="79"/>
      <c r="J362" s="79"/>
      <c r="K362" s="208"/>
      <c r="L362" s="208"/>
      <c r="M362" s="248"/>
      <c r="N362" s="205"/>
      <c r="O362" s="205"/>
    </row>
    <row r="363" spans="1:15" s="48" customFormat="1" ht="14.5" x14ac:dyDescent="0.35">
      <c r="A363" s="53"/>
      <c r="B363" s="49"/>
      <c r="C363" s="86">
        <f>OZ!A137</f>
        <v>0</v>
      </c>
      <c r="D363" s="86"/>
      <c r="E363" s="86"/>
      <c r="F363" s="87"/>
      <c r="I363" s="79"/>
      <c r="J363" s="79"/>
      <c r="K363" s="208"/>
      <c r="L363" s="208"/>
      <c r="M363" s="248"/>
      <c r="N363" s="205"/>
      <c r="O363" s="205"/>
    </row>
    <row r="364" spans="1:15" s="48" customFormat="1" ht="14.5" x14ac:dyDescent="0.35">
      <c r="A364" s="53"/>
      <c r="B364" s="49"/>
      <c r="C364" s="86">
        <f>OZ!A138</f>
        <v>0</v>
      </c>
      <c r="D364" s="86"/>
      <c r="E364" s="86"/>
      <c r="F364" s="87"/>
      <c r="I364" s="79"/>
      <c r="J364" s="79"/>
      <c r="K364" s="208"/>
      <c r="L364" s="208"/>
      <c r="M364" s="248"/>
      <c r="N364" s="205"/>
      <c r="O364" s="205"/>
    </row>
    <row r="365" spans="1:15" s="48" customFormat="1" ht="14.5" x14ac:dyDescent="0.35">
      <c r="A365" s="53"/>
      <c r="B365" s="49"/>
      <c r="C365" s="86">
        <f>OZ!A139</f>
        <v>0</v>
      </c>
      <c r="D365" s="86"/>
      <c r="E365" s="86"/>
      <c r="F365" s="87"/>
      <c r="I365" s="79"/>
      <c r="J365" s="79"/>
      <c r="K365" s="208"/>
      <c r="L365" s="208"/>
      <c r="M365" s="248"/>
      <c r="N365" s="205"/>
      <c r="O365" s="205"/>
    </row>
    <row r="366" spans="1:15" s="48" customFormat="1" ht="14.5" x14ac:dyDescent="0.35">
      <c r="A366" s="53"/>
      <c r="B366" s="49"/>
      <c r="C366" s="86">
        <f>OZ!A140</f>
        <v>0</v>
      </c>
      <c r="D366" s="86"/>
      <c r="E366" s="86"/>
      <c r="F366" s="87"/>
      <c r="I366" s="79"/>
      <c r="J366" s="79"/>
      <c r="K366" s="208"/>
      <c r="L366" s="208"/>
      <c r="M366" s="248"/>
      <c r="N366" s="205"/>
      <c r="O366" s="205"/>
    </row>
    <row r="367" spans="1:15" s="48" customFormat="1" ht="14.5" x14ac:dyDescent="0.35">
      <c r="A367" s="53"/>
      <c r="B367" s="49"/>
      <c r="C367" s="86">
        <f>OZ!A141</f>
        <v>0</v>
      </c>
      <c r="D367" s="86"/>
      <c r="E367" s="86"/>
      <c r="F367" s="87"/>
      <c r="I367" s="79"/>
      <c r="J367" s="79"/>
      <c r="K367" s="208"/>
      <c r="L367" s="208"/>
      <c r="M367" s="248"/>
      <c r="N367" s="205"/>
      <c r="O367" s="205"/>
    </row>
    <row r="368" spans="1:15" s="48" customFormat="1" ht="14.5" x14ac:dyDescent="0.35">
      <c r="A368" s="53"/>
      <c r="B368" s="49"/>
      <c r="C368" s="86">
        <f>OZ!A142</f>
        <v>0</v>
      </c>
      <c r="D368" s="86"/>
      <c r="E368" s="86"/>
      <c r="F368" s="87"/>
      <c r="I368" s="79"/>
      <c r="J368" s="79"/>
      <c r="K368" s="208"/>
      <c r="L368" s="208"/>
      <c r="M368" s="248"/>
      <c r="N368" s="205"/>
      <c r="O368" s="205"/>
    </row>
    <row r="369" spans="1:15" s="48" customFormat="1" ht="14.5" x14ac:dyDescent="0.35">
      <c r="A369" s="53"/>
      <c r="B369" s="49"/>
      <c r="C369" s="86">
        <f>OZ!A143</f>
        <v>0</v>
      </c>
      <c r="D369" s="86"/>
      <c r="E369" s="86"/>
      <c r="F369" s="87"/>
      <c r="I369" s="79"/>
      <c r="J369" s="79"/>
      <c r="K369" s="208"/>
      <c r="L369" s="208"/>
      <c r="M369" s="248"/>
      <c r="N369" s="205"/>
      <c r="O369" s="205"/>
    </row>
    <row r="370" spans="1:15" s="48" customFormat="1" ht="14.5" x14ac:dyDescent="0.35">
      <c r="A370" s="53"/>
      <c r="B370" s="49"/>
      <c r="C370" s="86">
        <f>OZ!A144</f>
        <v>0</v>
      </c>
      <c r="D370" s="86"/>
      <c r="E370" s="86"/>
      <c r="F370" s="87"/>
      <c r="I370" s="79"/>
      <c r="J370" s="79"/>
      <c r="K370" s="208"/>
      <c r="L370" s="208"/>
      <c r="M370" s="248"/>
      <c r="N370" s="205"/>
      <c r="O370" s="205"/>
    </row>
    <row r="371" spans="1:15" s="48" customFormat="1" ht="14.5" x14ac:dyDescent="0.35">
      <c r="A371" s="53"/>
      <c r="B371" s="49"/>
      <c r="C371" s="86">
        <f>OZ!A145</f>
        <v>0</v>
      </c>
      <c r="D371" s="86"/>
      <c r="E371" s="86"/>
      <c r="F371" s="87"/>
      <c r="I371" s="79"/>
      <c r="J371" s="79"/>
      <c r="K371" s="208"/>
      <c r="L371" s="208"/>
      <c r="M371" s="248"/>
      <c r="N371" s="205"/>
      <c r="O371" s="205"/>
    </row>
    <row r="372" spans="1:15" s="48" customFormat="1" ht="14.5" x14ac:dyDescent="0.35">
      <c r="A372" s="53"/>
      <c r="B372" s="49"/>
      <c r="C372" s="86">
        <f>OZ!A146</f>
        <v>0</v>
      </c>
      <c r="D372" s="86"/>
      <c r="E372" s="86"/>
      <c r="F372" s="87"/>
      <c r="I372" s="79"/>
      <c r="J372" s="79"/>
      <c r="K372" s="208"/>
      <c r="L372" s="208"/>
      <c r="M372" s="248"/>
      <c r="N372" s="205"/>
      <c r="O372" s="205"/>
    </row>
    <row r="373" spans="1:15" s="48" customFormat="1" ht="14.5" x14ac:dyDescent="0.35">
      <c r="A373" s="53"/>
      <c r="B373" s="49"/>
      <c r="C373" s="86">
        <f>OZ!A147</f>
        <v>0</v>
      </c>
      <c r="D373" s="86"/>
      <c r="E373" s="86"/>
      <c r="F373" s="87"/>
      <c r="I373" s="79"/>
      <c r="J373" s="79"/>
      <c r="K373" s="208"/>
      <c r="L373" s="208"/>
      <c r="M373" s="248"/>
      <c r="N373" s="205"/>
      <c r="O373" s="205"/>
    </row>
    <row r="374" spans="1:15" s="48" customFormat="1" ht="14.5" x14ac:dyDescent="0.35">
      <c r="A374" s="53"/>
      <c r="B374" s="49"/>
      <c r="C374" s="86">
        <f>OZ!A148</f>
        <v>0</v>
      </c>
      <c r="D374" s="86"/>
      <c r="E374" s="86"/>
      <c r="F374" s="87"/>
      <c r="I374" s="79"/>
      <c r="J374" s="79"/>
      <c r="K374" s="208"/>
      <c r="L374" s="208"/>
      <c r="M374" s="248"/>
      <c r="N374" s="205"/>
      <c r="O374" s="205"/>
    </row>
    <row r="375" spans="1:15" s="48" customFormat="1" ht="14.5" x14ac:dyDescent="0.35">
      <c r="A375" s="53"/>
      <c r="B375" s="49"/>
      <c r="C375" s="86">
        <f>OZ!A149</f>
        <v>0</v>
      </c>
      <c r="D375" s="86"/>
      <c r="E375" s="86"/>
      <c r="F375" s="87"/>
      <c r="I375" s="79"/>
      <c r="J375" s="79"/>
      <c r="K375" s="208"/>
      <c r="L375" s="208"/>
      <c r="M375" s="248"/>
      <c r="N375" s="205"/>
      <c r="O375" s="205"/>
    </row>
    <row r="376" spans="1:15" s="48" customFormat="1" ht="14.5" x14ac:dyDescent="0.35">
      <c r="A376" s="53"/>
      <c r="B376" s="49"/>
      <c r="C376" s="86">
        <f>OZ!A150</f>
        <v>0</v>
      </c>
      <c r="D376" s="86"/>
      <c r="E376" s="86"/>
      <c r="F376" s="87"/>
      <c r="I376" s="79"/>
      <c r="J376" s="79"/>
      <c r="K376" s="208"/>
      <c r="L376" s="208"/>
      <c r="M376" s="248"/>
      <c r="N376" s="205"/>
      <c r="O376" s="205"/>
    </row>
    <row r="377" spans="1:15" s="48" customFormat="1" ht="14.5" x14ac:dyDescent="0.35">
      <c r="A377" s="53"/>
      <c r="B377" s="49"/>
      <c r="C377" s="86">
        <f>OZ!A151</f>
        <v>0</v>
      </c>
      <c r="D377" s="86"/>
      <c r="E377" s="86"/>
      <c r="F377" s="87"/>
      <c r="I377" s="79"/>
      <c r="J377" s="79"/>
      <c r="K377" s="208"/>
      <c r="L377" s="208"/>
      <c r="M377" s="248"/>
      <c r="N377" s="205"/>
      <c r="O377" s="205"/>
    </row>
    <row r="378" spans="1:15" s="48" customFormat="1" ht="14.5" x14ac:dyDescent="0.35">
      <c r="A378" s="53"/>
      <c r="B378" s="49"/>
      <c r="C378" s="86">
        <f>OZ!A152</f>
        <v>0</v>
      </c>
      <c r="D378" s="86"/>
      <c r="E378" s="86"/>
      <c r="F378" s="87"/>
      <c r="I378" s="79"/>
      <c r="J378" s="79"/>
      <c r="K378" s="208"/>
      <c r="L378" s="208"/>
      <c r="M378" s="248"/>
      <c r="N378" s="205"/>
      <c r="O378" s="205"/>
    </row>
    <row r="379" spans="1:15" s="48" customFormat="1" ht="14.5" x14ac:dyDescent="0.35">
      <c r="A379" s="53"/>
      <c r="B379" s="49"/>
      <c r="C379" s="86">
        <f>OZ!A153</f>
        <v>0</v>
      </c>
      <c r="D379" s="86"/>
      <c r="E379" s="86"/>
      <c r="F379" s="87"/>
      <c r="I379" s="79"/>
      <c r="J379" s="79"/>
      <c r="K379" s="208"/>
      <c r="L379" s="208"/>
      <c r="M379" s="248"/>
      <c r="N379" s="205"/>
      <c r="O379" s="205"/>
    </row>
    <row r="380" spans="1:15" s="48" customFormat="1" ht="14.5" x14ac:dyDescent="0.35">
      <c r="A380" s="53"/>
      <c r="B380" s="49"/>
      <c r="C380" s="86">
        <f>OZ!A154</f>
        <v>0</v>
      </c>
      <c r="D380" s="86"/>
      <c r="E380" s="86"/>
      <c r="F380" s="87"/>
      <c r="I380" s="79"/>
      <c r="J380" s="79"/>
      <c r="K380" s="208"/>
      <c r="L380" s="208"/>
      <c r="M380" s="248"/>
      <c r="N380" s="205"/>
      <c r="O380" s="205"/>
    </row>
    <row r="381" spans="1:15" s="48" customFormat="1" ht="14.5" x14ac:dyDescent="0.35">
      <c r="A381" s="53"/>
      <c r="B381" s="49"/>
      <c r="C381" s="86">
        <f>OZ!A155</f>
        <v>0</v>
      </c>
      <c r="D381" s="86"/>
      <c r="E381" s="86"/>
      <c r="F381" s="87"/>
      <c r="I381" s="79"/>
      <c r="J381" s="79"/>
      <c r="K381" s="208"/>
      <c r="L381" s="208"/>
      <c r="M381" s="248"/>
      <c r="N381" s="205"/>
      <c r="O381" s="205"/>
    </row>
    <row r="382" spans="1:15" s="48" customFormat="1" ht="14.5" x14ac:dyDescent="0.35">
      <c r="A382" s="53"/>
      <c r="B382" s="49"/>
      <c r="C382" s="86">
        <f>OZ!A156</f>
        <v>0</v>
      </c>
      <c r="D382" s="86"/>
      <c r="E382" s="86"/>
      <c r="F382" s="87"/>
      <c r="I382" s="79"/>
      <c r="J382" s="79"/>
      <c r="K382" s="208"/>
      <c r="L382" s="208"/>
      <c r="M382" s="248"/>
      <c r="N382" s="205"/>
      <c r="O382" s="205"/>
    </row>
    <row r="383" spans="1:15" s="48" customFormat="1" ht="14.5" x14ac:dyDescent="0.35">
      <c r="A383" s="53"/>
      <c r="B383" s="49"/>
      <c r="C383" s="86">
        <f>OZ!A157</f>
        <v>0</v>
      </c>
      <c r="D383" s="86"/>
      <c r="E383" s="86"/>
      <c r="F383" s="87"/>
      <c r="I383" s="79"/>
      <c r="J383" s="82"/>
      <c r="K383" s="208"/>
      <c r="L383" s="208"/>
      <c r="M383" s="248"/>
      <c r="N383" s="205"/>
      <c r="O383" s="205"/>
    </row>
    <row r="384" spans="1:15" s="48" customFormat="1" ht="14.5" x14ac:dyDescent="0.35">
      <c r="A384" s="53"/>
      <c r="B384" s="49"/>
      <c r="C384" s="86">
        <f>OZ!A158</f>
        <v>0</v>
      </c>
      <c r="D384" s="86"/>
      <c r="E384" s="86"/>
      <c r="F384" s="87"/>
      <c r="I384" s="79"/>
      <c r="J384" s="82"/>
      <c r="K384" s="208"/>
      <c r="L384" s="208"/>
      <c r="M384" s="248"/>
      <c r="N384" s="205"/>
      <c r="O384" s="205"/>
    </row>
    <row r="385" spans="1:15" s="48" customFormat="1" ht="14.5" x14ac:dyDescent="0.35">
      <c r="A385" s="53"/>
      <c r="B385" s="49"/>
      <c r="C385" s="86">
        <f>OZ!A159</f>
        <v>0</v>
      </c>
      <c r="D385" s="86"/>
      <c r="E385" s="86"/>
      <c r="F385" s="87"/>
      <c r="I385" s="79"/>
      <c r="J385" s="82"/>
      <c r="K385" s="208"/>
      <c r="L385" s="208"/>
      <c r="M385" s="248"/>
      <c r="N385" s="205"/>
      <c r="O385" s="205"/>
    </row>
    <row r="386" spans="1:15" s="48" customFormat="1" ht="14.5" x14ac:dyDescent="0.35">
      <c r="A386" s="53"/>
      <c r="B386" s="49"/>
      <c r="C386" s="86">
        <f>OZ!A160</f>
        <v>0</v>
      </c>
      <c r="D386" s="86"/>
      <c r="E386" s="86"/>
      <c r="F386" s="87"/>
      <c r="I386" s="79"/>
      <c r="J386" s="82"/>
      <c r="K386" s="208"/>
      <c r="L386" s="208"/>
      <c r="M386" s="248"/>
      <c r="N386" s="205"/>
      <c r="O386" s="205"/>
    </row>
    <row r="387" spans="1:15" s="48" customFormat="1" ht="14.5" x14ac:dyDescent="0.35">
      <c r="A387" s="53"/>
      <c r="B387" s="49"/>
      <c r="C387" s="86">
        <f>OZ!A161</f>
        <v>0</v>
      </c>
      <c r="D387" s="86"/>
      <c r="E387" s="86"/>
      <c r="F387" s="87"/>
      <c r="I387" s="79"/>
      <c r="J387" s="82"/>
      <c r="K387" s="208"/>
      <c r="L387" s="208"/>
      <c r="M387" s="248"/>
      <c r="N387" s="205"/>
      <c r="O387" s="205"/>
    </row>
    <row r="388" spans="1:15" s="48" customFormat="1" ht="14.5" x14ac:dyDescent="0.35">
      <c r="A388" s="53"/>
      <c r="B388" s="49"/>
      <c r="C388" s="86">
        <f>OZ!A162</f>
        <v>0</v>
      </c>
      <c r="D388" s="86"/>
      <c r="E388" s="86"/>
      <c r="F388" s="87"/>
      <c r="I388" s="79"/>
      <c r="J388" s="82"/>
      <c r="K388" s="208"/>
      <c r="L388" s="208"/>
      <c r="M388" s="248"/>
      <c r="N388" s="205"/>
      <c r="O388" s="205"/>
    </row>
    <row r="389" spans="1:15" s="48" customFormat="1" ht="14.5" x14ac:dyDescent="0.35">
      <c r="A389" s="53"/>
      <c r="B389" s="49"/>
      <c r="C389" s="86">
        <f>OZ!A163</f>
        <v>0</v>
      </c>
      <c r="D389" s="86"/>
      <c r="E389" s="86"/>
      <c r="F389" s="87"/>
      <c r="I389" s="79"/>
      <c r="J389" s="82"/>
      <c r="K389" s="208"/>
      <c r="L389" s="208"/>
      <c r="M389" s="248"/>
      <c r="N389" s="205"/>
      <c r="O389" s="205"/>
    </row>
    <row r="390" spans="1:15" s="48" customFormat="1" ht="14.5" x14ac:dyDescent="0.35">
      <c r="A390" s="53"/>
      <c r="B390" s="49"/>
      <c r="C390" s="86">
        <f>OZ!A164</f>
        <v>0</v>
      </c>
      <c r="D390" s="86"/>
      <c r="E390" s="86"/>
      <c r="F390" s="87"/>
      <c r="I390" s="79"/>
      <c r="J390" s="82"/>
      <c r="K390" s="208"/>
      <c r="L390" s="208"/>
      <c r="M390" s="248"/>
    </row>
    <row r="391" spans="1:15" s="48" customFormat="1" ht="14.5" x14ac:dyDescent="0.35">
      <c r="A391" s="53"/>
      <c r="B391" s="49"/>
      <c r="C391" s="86"/>
      <c r="D391" s="86"/>
      <c r="E391" s="86"/>
      <c r="F391" s="87"/>
      <c r="I391" s="79"/>
      <c r="J391" s="82"/>
      <c r="K391" s="208"/>
      <c r="L391" s="208"/>
      <c r="M391" s="248"/>
    </row>
    <row r="392" spans="1:15" s="48" customFormat="1" ht="14.5" x14ac:dyDescent="0.35">
      <c r="A392" s="53"/>
      <c r="B392" s="49"/>
      <c r="C392" s="86"/>
      <c r="D392" s="86"/>
      <c r="E392" s="86"/>
      <c r="F392" s="87"/>
      <c r="I392" s="79"/>
      <c r="J392" s="82"/>
      <c r="K392" s="208"/>
      <c r="L392" s="208"/>
      <c r="M392" s="248"/>
    </row>
    <row r="393" spans="1:15" s="48" customFormat="1" ht="14.5" x14ac:dyDescent="0.35">
      <c r="A393" s="53"/>
      <c r="B393" s="49"/>
      <c r="C393" s="86"/>
      <c r="D393" s="86"/>
      <c r="E393" s="86"/>
      <c r="F393" s="87"/>
      <c r="I393" s="79"/>
      <c r="J393" s="82"/>
      <c r="K393" s="208"/>
      <c r="L393" s="208"/>
      <c r="M393" s="248"/>
    </row>
    <row r="394" spans="1:15" s="48" customFormat="1" ht="14.5" x14ac:dyDescent="0.35">
      <c r="A394" s="53"/>
      <c r="B394" s="49"/>
      <c r="C394" s="86"/>
      <c r="D394" s="86"/>
      <c r="E394" s="86"/>
      <c r="F394" s="87"/>
      <c r="I394" s="79"/>
      <c r="J394" s="82"/>
      <c r="K394" s="208"/>
      <c r="L394" s="208"/>
      <c r="M394" s="248"/>
    </row>
    <row r="395" spans="1:15" s="48" customFormat="1" ht="14.5" x14ac:dyDescent="0.35">
      <c r="A395" s="53"/>
      <c r="B395" s="49"/>
      <c r="C395" s="86"/>
      <c r="D395" s="86"/>
      <c r="E395" s="86"/>
      <c r="F395" s="87"/>
      <c r="I395" s="79"/>
      <c r="J395" s="82"/>
      <c r="K395" s="208"/>
      <c r="L395" s="208"/>
      <c r="M395" s="248"/>
    </row>
    <row r="396" spans="1:15" s="48" customFormat="1" ht="14.5" x14ac:dyDescent="0.35">
      <c r="A396" s="53"/>
      <c r="B396" s="49"/>
      <c r="C396" s="86"/>
      <c r="D396" s="86"/>
      <c r="E396" s="86"/>
      <c r="F396" s="87"/>
      <c r="I396" s="79"/>
      <c r="J396" s="82"/>
      <c r="K396" s="208"/>
      <c r="L396" s="208"/>
      <c r="M396" s="248"/>
    </row>
    <row r="397" spans="1:15" s="48" customFormat="1" ht="14.5" x14ac:dyDescent="0.35">
      <c r="A397" s="53"/>
      <c r="B397" s="49"/>
      <c r="C397" s="86"/>
      <c r="D397" s="86"/>
      <c r="E397" s="86"/>
      <c r="F397" s="87"/>
      <c r="I397" s="79"/>
      <c r="J397" s="82"/>
      <c r="K397" s="208"/>
      <c r="L397" s="208"/>
      <c r="M397" s="248"/>
    </row>
    <row r="398" spans="1:15" s="48" customFormat="1" ht="14.5" x14ac:dyDescent="0.35">
      <c r="A398" s="53"/>
      <c r="B398" s="49"/>
      <c r="C398" s="86"/>
      <c r="D398" s="86"/>
      <c r="E398" s="86"/>
      <c r="F398" s="87"/>
      <c r="I398" s="79"/>
      <c r="J398" s="82"/>
      <c r="K398" s="208"/>
      <c r="L398" s="208"/>
      <c r="M398" s="248"/>
    </row>
    <row r="399" spans="1:15" s="48" customFormat="1" ht="14.5" x14ac:dyDescent="0.35">
      <c r="A399" s="53"/>
      <c r="B399" s="49"/>
      <c r="C399" s="86"/>
      <c r="D399" s="86"/>
      <c r="E399" s="86"/>
      <c r="F399" s="87"/>
      <c r="I399" s="79"/>
      <c r="J399" s="82"/>
      <c r="K399" s="208"/>
      <c r="L399" s="208"/>
      <c r="M399" s="248"/>
    </row>
    <row r="400" spans="1:15" s="48" customFormat="1" ht="14.5" x14ac:dyDescent="0.35">
      <c r="A400" s="53"/>
      <c r="B400" s="49"/>
      <c r="C400" s="86"/>
      <c r="D400" s="86"/>
      <c r="E400" s="86"/>
      <c r="F400" s="87"/>
      <c r="I400" s="79"/>
      <c r="J400" s="82"/>
      <c r="K400" s="208"/>
      <c r="L400" s="208"/>
      <c r="M400" s="248"/>
    </row>
    <row r="401" spans="1:13" s="48" customFormat="1" ht="14.5" x14ac:dyDescent="0.35">
      <c r="A401" s="53"/>
      <c r="B401" s="49"/>
      <c r="C401" s="86"/>
      <c r="D401" s="86"/>
      <c r="E401" s="86"/>
      <c r="F401" s="87"/>
      <c r="I401" s="79"/>
      <c r="J401" s="82"/>
      <c r="K401" s="208"/>
      <c r="L401" s="208"/>
      <c r="M401" s="248"/>
    </row>
    <row r="402" spans="1:13" s="48" customFormat="1" ht="14.5" x14ac:dyDescent="0.35">
      <c r="A402" s="53"/>
      <c r="B402" s="49"/>
      <c r="C402" s="86"/>
      <c r="D402" s="86"/>
      <c r="E402" s="86"/>
      <c r="F402" s="87"/>
      <c r="I402" s="79"/>
      <c r="J402" s="82"/>
      <c r="K402" s="208"/>
      <c r="L402" s="208"/>
      <c r="M402" s="248"/>
    </row>
    <row r="403" spans="1:13" s="48" customFormat="1" ht="14.5" x14ac:dyDescent="0.35">
      <c r="A403" s="53"/>
      <c r="B403" s="49"/>
      <c r="C403" s="86"/>
      <c r="D403" s="86"/>
      <c r="E403" s="86"/>
      <c r="F403" s="87"/>
      <c r="I403" s="79"/>
      <c r="J403" s="82"/>
      <c r="K403" s="208"/>
      <c r="L403" s="208"/>
      <c r="M403" s="248"/>
    </row>
    <row r="404" spans="1:13" s="48" customFormat="1" ht="14.5" x14ac:dyDescent="0.35">
      <c r="A404" s="53"/>
      <c r="B404" s="49"/>
      <c r="C404" s="86"/>
      <c r="D404" s="86"/>
      <c r="E404" s="86"/>
      <c r="F404" s="87"/>
      <c r="I404" s="79"/>
      <c r="J404" s="82"/>
      <c r="K404" s="208"/>
      <c r="L404" s="208"/>
      <c r="M404" s="248"/>
    </row>
    <row r="405" spans="1:13" s="48" customFormat="1" ht="14.5" x14ac:dyDescent="0.35">
      <c r="A405" s="53"/>
      <c r="B405" s="49"/>
      <c r="C405" s="86"/>
      <c r="D405" s="86"/>
      <c r="E405" s="86"/>
      <c r="F405" s="87"/>
      <c r="I405" s="79"/>
      <c r="J405" s="82"/>
      <c r="K405" s="208"/>
      <c r="L405" s="208"/>
      <c r="M405" s="248"/>
    </row>
    <row r="406" spans="1:13" s="48" customFormat="1" ht="14.5" x14ac:dyDescent="0.35">
      <c r="A406" s="53"/>
      <c r="B406" s="49"/>
      <c r="C406" s="86"/>
      <c r="D406" s="86"/>
      <c r="E406" s="86"/>
      <c r="F406" s="87"/>
      <c r="I406" s="79"/>
      <c r="J406" s="82"/>
      <c r="K406" s="208"/>
      <c r="L406" s="208"/>
      <c r="M406" s="248"/>
    </row>
    <row r="407" spans="1:13" s="48" customFormat="1" ht="14.5" x14ac:dyDescent="0.35">
      <c r="A407" s="53"/>
      <c r="B407" s="49"/>
      <c r="C407" s="86"/>
      <c r="D407" s="86"/>
      <c r="E407" s="86"/>
      <c r="F407" s="87"/>
      <c r="I407" s="79"/>
      <c r="J407" s="82"/>
      <c r="K407" s="208"/>
      <c r="L407" s="208"/>
      <c r="M407" s="248"/>
    </row>
    <row r="408" spans="1:13" s="48" customFormat="1" ht="14.5" x14ac:dyDescent="0.35">
      <c r="A408" s="53"/>
      <c r="B408" s="49"/>
      <c r="C408" s="86"/>
      <c r="D408" s="86"/>
      <c r="E408" s="86"/>
      <c r="F408" s="87"/>
      <c r="I408" s="79"/>
      <c r="J408" s="82"/>
      <c r="K408" s="208"/>
      <c r="L408" s="208"/>
      <c r="M408" s="248"/>
    </row>
    <row r="409" spans="1:13" s="48" customFormat="1" ht="14.5" x14ac:dyDescent="0.35">
      <c r="A409" s="53"/>
      <c r="B409" s="49"/>
      <c r="C409" s="86"/>
      <c r="D409" s="86"/>
      <c r="E409" s="86"/>
      <c r="F409" s="87"/>
      <c r="I409" s="79"/>
      <c r="J409" s="82"/>
      <c r="K409" s="208"/>
      <c r="L409" s="208"/>
      <c r="M409" s="248"/>
    </row>
    <row r="410" spans="1:13" s="48" customFormat="1" ht="14.5" x14ac:dyDescent="0.35">
      <c r="A410" s="53"/>
      <c r="B410" s="49"/>
      <c r="C410" s="86"/>
      <c r="D410" s="86"/>
      <c r="E410" s="86"/>
      <c r="F410" s="87"/>
      <c r="I410" s="79"/>
      <c r="J410" s="82"/>
      <c r="K410" s="208"/>
      <c r="L410" s="208"/>
      <c r="M410" s="248"/>
    </row>
    <row r="411" spans="1:13" s="48" customFormat="1" ht="14.5" x14ac:dyDescent="0.35">
      <c r="A411" s="53"/>
      <c r="B411" s="49"/>
      <c r="C411" s="86"/>
      <c r="D411" s="86"/>
      <c r="E411" s="86"/>
      <c r="F411" s="87"/>
      <c r="I411" s="79"/>
      <c r="J411" s="82"/>
      <c r="K411" s="208"/>
      <c r="L411" s="208"/>
      <c r="M411" s="248"/>
    </row>
    <row r="412" spans="1:13" s="48" customFormat="1" ht="14.5" x14ac:dyDescent="0.35">
      <c r="A412" s="53"/>
      <c r="B412" s="49"/>
      <c r="C412" s="86"/>
      <c r="D412" s="86"/>
      <c r="E412" s="86"/>
      <c r="F412" s="87"/>
      <c r="I412" s="79"/>
      <c r="J412" s="82"/>
      <c r="K412" s="208"/>
      <c r="L412" s="208"/>
      <c r="M412" s="248"/>
    </row>
    <row r="413" spans="1:13" s="48" customFormat="1" ht="14.5" x14ac:dyDescent="0.35">
      <c r="A413" s="53"/>
      <c r="B413" s="49"/>
      <c r="C413" s="86"/>
      <c r="D413" s="86"/>
      <c r="E413" s="86"/>
      <c r="F413" s="87"/>
      <c r="I413" s="79"/>
      <c r="J413" s="82"/>
      <c r="K413" s="208"/>
      <c r="L413" s="208"/>
      <c r="M413" s="248"/>
    </row>
    <row r="414" spans="1:13" s="48" customFormat="1" ht="14.5" x14ac:dyDescent="0.35">
      <c r="A414" s="53"/>
      <c r="B414" s="49"/>
      <c r="C414" s="86"/>
      <c r="D414" s="86"/>
      <c r="E414" s="86"/>
      <c r="F414" s="87"/>
      <c r="I414" s="79"/>
      <c r="J414" s="82"/>
      <c r="K414" s="208"/>
      <c r="L414" s="208"/>
      <c r="M414" s="248"/>
    </row>
    <row r="415" spans="1:13" s="48" customFormat="1" ht="14.5" x14ac:dyDescent="0.35">
      <c r="A415" s="53"/>
      <c r="B415" s="49"/>
      <c r="C415" s="86"/>
      <c r="D415" s="86"/>
      <c r="E415" s="86"/>
      <c r="F415" s="87"/>
      <c r="I415" s="79"/>
      <c r="J415" s="82"/>
      <c r="K415" s="208"/>
      <c r="L415" s="208"/>
      <c r="M415" s="248"/>
    </row>
    <row r="416" spans="1:13" s="48" customFormat="1" ht="14.5" x14ac:dyDescent="0.35">
      <c r="A416" s="53"/>
      <c r="B416" s="49"/>
      <c r="C416" s="86"/>
      <c r="D416" s="86"/>
      <c r="E416" s="86"/>
      <c r="F416" s="87"/>
      <c r="I416" s="79"/>
      <c r="J416" s="82"/>
      <c r="K416" s="208"/>
      <c r="L416" s="208"/>
      <c r="M416" s="248"/>
    </row>
    <row r="417" spans="1:13" s="48" customFormat="1" ht="14.5" x14ac:dyDescent="0.35">
      <c r="A417" s="53"/>
      <c r="B417" s="49"/>
      <c r="C417" s="86"/>
      <c r="D417" s="86"/>
      <c r="E417" s="86"/>
      <c r="F417" s="87"/>
      <c r="I417" s="79"/>
      <c r="J417" s="82"/>
      <c r="K417" s="208"/>
      <c r="L417" s="208"/>
      <c r="M417" s="248"/>
    </row>
    <row r="418" spans="1:13" s="48" customFormat="1" ht="14.5" x14ac:dyDescent="0.35">
      <c r="A418" s="53"/>
      <c r="B418" s="49"/>
      <c r="C418" s="86"/>
      <c r="D418" s="86"/>
      <c r="E418" s="86"/>
      <c r="F418" s="87"/>
      <c r="I418" s="79"/>
      <c r="J418" s="82"/>
      <c r="K418" s="208"/>
      <c r="L418" s="208"/>
      <c r="M418" s="248"/>
    </row>
    <row r="419" spans="1:13" s="48" customFormat="1" ht="14.5" x14ac:dyDescent="0.35">
      <c r="A419" s="53"/>
      <c r="B419" s="49"/>
      <c r="C419" s="86"/>
      <c r="D419" s="86"/>
      <c r="E419" s="86"/>
      <c r="F419" s="87"/>
      <c r="I419" s="79"/>
      <c r="J419" s="82"/>
      <c r="K419" s="208"/>
      <c r="L419" s="208"/>
      <c r="M419" s="248"/>
    </row>
    <row r="420" spans="1:13" s="48" customFormat="1" ht="14.5" x14ac:dyDescent="0.35">
      <c r="A420" s="53"/>
      <c r="B420" s="49"/>
      <c r="C420" s="86"/>
      <c r="D420" s="86"/>
      <c r="E420" s="86"/>
      <c r="F420" s="87"/>
      <c r="I420" s="79"/>
      <c r="J420" s="82"/>
      <c r="K420" s="208"/>
      <c r="L420" s="208"/>
      <c r="M420" s="248"/>
    </row>
    <row r="421" spans="1:13" s="48" customFormat="1" ht="14.5" x14ac:dyDescent="0.35">
      <c r="A421" s="53"/>
      <c r="B421" s="49"/>
      <c r="C421" s="86"/>
      <c r="D421" s="86"/>
      <c r="E421" s="86"/>
      <c r="F421" s="87"/>
      <c r="I421" s="79"/>
      <c r="J421" s="82"/>
      <c r="K421" s="208"/>
      <c r="L421" s="208"/>
      <c r="M421" s="248"/>
    </row>
    <row r="422" spans="1:13" s="48" customFormat="1" ht="14.5" x14ac:dyDescent="0.35">
      <c r="A422" s="53"/>
      <c r="B422" s="49"/>
      <c r="C422" s="86"/>
      <c r="D422" s="86"/>
      <c r="E422" s="86"/>
      <c r="F422" s="87"/>
      <c r="I422" s="79"/>
      <c r="J422" s="82"/>
      <c r="K422" s="208"/>
      <c r="L422" s="208"/>
      <c r="M422" s="248"/>
    </row>
    <row r="423" spans="1:13" s="48" customFormat="1" ht="14.5" x14ac:dyDescent="0.35">
      <c r="A423" s="53"/>
      <c r="B423" s="49"/>
      <c r="C423" s="86"/>
      <c r="D423" s="86"/>
      <c r="E423" s="86"/>
      <c r="F423" s="87"/>
      <c r="I423" s="79"/>
      <c r="J423" s="82"/>
      <c r="K423" s="208"/>
      <c r="L423" s="208"/>
      <c r="M423" s="248"/>
    </row>
    <row r="424" spans="1:13" s="48" customFormat="1" ht="14.5" x14ac:dyDescent="0.35">
      <c r="A424" s="53"/>
      <c r="B424" s="49"/>
      <c r="C424" s="86"/>
      <c r="D424" s="86"/>
      <c r="E424" s="86"/>
      <c r="F424" s="87"/>
      <c r="I424" s="79"/>
      <c r="J424" s="82"/>
      <c r="K424" s="208"/>
      <c r="L424" s="208"/>
      <c r="M424" s="248"/>
    </row>
    <row r="425" spans="1:13" s="48" customFormat="1" ht="14.5" x14ac:dyDescent="0.35">
      <c r="A425" s="53"/>
      <c r="B425" s="49"/>
      <c r="C425" s="86"/>
      <c r="D425" s="86"/>
      <c r="E425" s="86"/>
      <c r="F425" s="87"/>
      <c r="I425" s="79"/>
      <c r="J425" s="82"/>
      <c r="K425" s="208"/>
      <c r="L425" s="208"/>
      <c r="M425" s="248"/>
    </row>
    <row r="426" spans="1:13" s="48" customFormat="1" ht="14.5" x14ac:dyDescent="0.35">
      <c r="A426" s="53"/>
      <c r="B426" s="49"/>
      <c r="C426" s="86"/>
      <c r="D426" s="86"/>
      <c r="E426" s="86"/>
      <c r="F426" s="87"/>
      <c r="I426" s="79"/>
      <c r="J426" s="82"/>
      <c r="K426" s="208"/>
      <c r="L426" s="208"/>
      <c r="M426" s="248"/>
    </row>
    <row r="427" spans="1:13" s="48" customFormat="1" ht="14.5" x14ac:dyDescent="0.35">
      <c r="A427" s="53"/>
      <c r="B427" s="49"/>
      <c r="C427" s="86"/>
      <c r="D427" s="86"/>
      <c r="E427" s="86"/>
      <c r="F427" s="87"/>
      <c r="I427" s="79"/>
      <c r="J427" s="82"/>
      <c r="K427" s="208"/>
      <c r="L427" s="208"/>
      <c r="M427" s="248"/>
    </row>
    <row r="428" spans="1:13" s="48" customFormat="1" ht="14.5" x14ac:dyDescent="0.35">
      <c r="A428" s="53"/>
      <c r="B428" s="49"/>
      <c r="C428" s="86"/>
      <c r="D428" s="86"/>
      <c r="E428" s="86"/>
      <c r="F428" s="87"/>
      <c r="I428" s="79"/>
      <c r="J428" s="82"/>
      <c r="K428" s="208"/>
      <c r="L428" s="208"/>
      <c r="M428" s="248"/>
    </row>
    <row r="429" spans="1:13" s="48" customFormat="1" ht="14.5" x14ac:dyDescent="0.35">
      <c r="A429" s="53"/>
      <c r="B429" s="49"/>
      <c r="C429" s="86"/>
      <c r="D429" s="86"/>
      <c r="E429" s="86"/>
      <c r="F429" s="87"/>
      <c r="I429" s="79"/>
      <c r="J429" s="82"/>
      <c r="K429" s="208"/>
      <c r="L429" s="208"/>
      <c r="M429" s="248"/>
    </row>
    <row r="430" spans="1:13" s="48" customFormat="1" ht="14.5" x14ac:dyDescent="0.35">
      <c r="A430" s="53"/>
      <c r="B430" s="49"/>
      <c r="C430" s="86"/>
      <c r="D430" s="86"/>
      <c r="E430" s="86"/>
      <c r="F430" s="87"/>
      <c r="I430" s="79"/>
      <c r="J430" s="82"/>
      <c r="K430" s="208"/>
      <c r="L430" s="208"/>
      <c r="M430" s="248"/>
    </row>
    <row r="431" spans="1:13" s="48" customFormat="1" ht="14.5" x14ac:dyDescent="0.35">
      <c r="A431" s="53"/>
      <c r="B431" s="49"/>
      <c r="C431" s="86"/>
      <c r="D431" s="86"/>
      <c r="E431" s="86"/>
      <c r="F431" s="87"/>
      <c r="I431" s="79"/>
      <c r="J431" s="82"/>
      <c r="K431" s="208"/>
      <c r="L431" s="208"/>
      <c r="M431" s="248"/>
    </row>
    <row r="432" spans="1:13" s="48" customFormat="1" ht="14.5" x14ac:dyDescent="0.35">
      <c r="A432" s="53"/>
      <c r="B432" s="49"/>
      <c r="C432" s="86"/>
      <c r="D432" s="86"/>
      <c r="E432" s="86"/>
      <c r="F432" s="87"/>
      <c r="I432" s="79"/>
      <c r="J432" s="82"/>
      <c r="K432" s="208"/>
      <c r="L432" s="208"/>
      <c r="M432" s="248"/>
    </row>
    <row r="433" spans="1:13" s="48" customFormat="1" ht="14.5" x14ac:dyDescent="0.35">
      <c r="A433" s="53"/>
      <c r="B433" s="49"/>
      <c r="C433" s="86"/>
      <c r="D433" s="86"/>
      <c r="E433" s="86"/>
      <c r="F433" s="87"/>
      <c r="I433" s="79"/>
      <c r="J433" s="82"/>
      <c r="K433" s="208"/>
      <c r="L433" s="208"/>
      <c r="M433" s="248"/>
    </row>
    <row r="434" spans="1:13" s="48" customFormat="1" ht="14.5" x14ac:dyDescent="0.35">
      <c r="A434" s="53"/>
      <c r="B434" s="49"/>
      <c r="C434" s="86"/>
      <c r="D434" s="86"/>
      <c r="E434" s="86"/>
      <c r="F434" s="87"/>
      <c r="I434" s="79"/>
      <c r="J434" s="82"/>
      <c r="K434" s="208"/>
      <c r="L434" s="208"/>
      <c r="M434" s="248"/>
    </row>
    <row r="435" spans="1:13" s="48" customFormat="1" ht="14.5" x14ac:dyDescent="0.35">
      <c r="A435" s="53"/>
      <c r="B435" s="49"/>
      <c r="C435" s="86"/>
      <c r="D435" s="86"/>
      <c r="E435" s="86"/>
      <c r="F435" s="87"/>
      <c r="I435" s="79"/>
      <c r="J435" s="82"/>
      <c r="K435" s="208"/>
      <c r="L435" s="208"/>
      <c r="M435" s="248"/>
    </row>
    <row r="436" spans="1:13" s="48" customFormat="1" ht="14.5" x14ac:dyDescent="0.35">
      <c r="A436" s="53"/>
      <c r="B436" s="49"/>
      <c r="C436" s="86"/>
      <c r="D436" s="86"/>
      <c r="E436" s="86"/>
      <c r="F436" s="87"/>
      <c r="I436" s="79"/>
      <c r="J436" s="82"/>
      <c r="K436" s="208"/>
      <c r="L436" s="208"/>
      <c r="M436" s="248"/>
    </row>
    <row r="437" spans="1:13" s="48" customFormat="1" ht="14.5" x14ac:dyDescent="0.35">
      <c r="A437" s="53"/>
      <c r="B437" s="49"/>
      <c r="C437" s="86"/>
      <c r="D437" s="86"/>
      <c r="E437" s="86"/>
      <c r="F437" s="87"/>
      <c r="I437" s="79"/>
      <c r="J437" s="82"/>
      <c r="K437" s="208"/>
      <c r="L437" s="208"/>
      <c r="M437" s="248"/>
    </row>
    <row r="438" spans="1:13" s="48" customFormat="1" ht="14.5" x14ac:dyDescent="0.35">
      <c r="A438" s="53"/>
      <c r="B438" s="49"/>
      <c r="C438" s="86"/>
      <c r="D438" s="86"/>
      <c r="E438" s="86"/>
      <c r="F438" s="87"/>
      <c r="I438" s="79"/>
      <c r="J438" s="82"/>
      <c r="K438" s="208"/>
      <c r="L438" s="208"/>
      <c r="M438" s="248"/>
    </row>
    <row r="439" spans="1:13" s="48" customFormat="1" ht="14.5" x14ac:dyDescent="0.35">
      <c r="A439" s="53"/>
      <c r="B439" s="49"/>
      <c r="C439" s="86"/>
      <c r="D439" s="86"/>
      <c r="E439" s="86"/>
      <c r="F439" s="87"/>
      <c r="I439" s="79"/>
      <c r="J439" s="82"/>
      <c r="K439" s="208"/>
      <c r="L439" s="208"/>
      <c r="M439" s="248"/>
    </row>
    <row r="440" spans="1:13" s="48" customFormat="1" ht="14.5" x14ac:dyDescent="0.35">
      <c r="A440" s="53"/>
      <c r="B440" s="49"/>
      <c r="C440" s="86"/>
      <c r="D440" s="86"/>
      <c r="E440" s="86"/>
      <c r="F440" s="87"/>
      <c r="I440" s="79"/>
      <c r="J440" s="82"/>
      <c r="K440" s="208"/>
      <c r="L440" s="208"/>
      <c r="M440" s="248"/>
    </row>
    <row r="441" spans="1:13" s="48" customFormat="1" ht="14.5" x14ac:dyDescent="0.35">
      <c r="A441" s="53"/>
      <c r="B441" s="49"/>
      <c r="C441" s="86"/>
      <c r="D441" s="86"/>
      <c r="E441" s="86"/>
      <c r="F441" s="87"/>
      <c r="I441" s="79"/>
      <c r="J441" s="82"/>
      <c r="K441" s="208"/>
      <c r="L441" s="208"/>
      <c r="M441" s="248"/>
    </row>
    <row r="442" spans="1:13" s="48" customFormat="1" ht="14.5" x14ac:dyDescent="0.35">
      <c r="A442" s="53"/>
      <c r="B442" s="49"/>
      <c r="C442" s="86"/>
      <c r="D442" s="86"/>
      <c r="E442" s="86"/>
      <c r="F442" s="87"/>
      <c r="I442" s="79"/>
      <c r="J442" s="82"/>
      <c r="K442" s="208"/>
      <c r="L442" s="208"/>
      <c r="M442" s="248"/>
    </row>
    <row r="443" spans="1:13" s="48" customFormat="1" ht="14.5" x14ac:dyDescent="0.35">
      <c r="A443" s="53"/>
      <c r="B443" s="49"/>
      <c r="C443" s="86"/>
      <c r="D443" s="86"/>
      <c r="E443" s="86"/>
      <c r="F443" s="87"/>
      <c r="I443" s="79"/>
      <c r="J443" s="82"/>
      <c r="K443" s="208"/>
      <c r="L443" s="208"/>
      <c r="M443" s="248"/>
    </row>
    <row r="444" spans="1:13" s="48" customFormat="1" ht="14.5" x14ac:dyDescent="0.35">
      <c r="A444" s="53"/>
      <c r="B444" s="49"/>
      <c r="C444" s="86"/>
      <c r="D444" s="86"/>
      <c r="E444" s="86"/>
      <c r="F444" s="87"/>
      <c r="I444" s="79"/>
      <c r="J444" s="82"/>
      <c r="K444" s="208"/>
      <c r="L444" s="208"/>
      <c r="M444" s="248"/>
    </row>
    <row r="445" spans="1:13" s="48" customFormat="1" ht="14.5" x14ac:dyDescent="0.35">
      <c r="A445" s="53"/>
      <c r="B445" s="49"/>
      <c r="C445" s="86"/>
      <c r="D445" s="86"/>
      <c r="E445" s="86"/>
      <c r="F445" s="87"/>
      <c r="I445" s="79"/>
      <c r="J445" s="82"/>
      <c r="K445" s="208"/>
      <c r="L445" s="208"/>
      <c r="M445" s="248"/>
    </row>
    <row r="446" spans="1:13" s="48" customFormat="1" ht="14.5" x14ac:dyDescent="0.35">
      <c r="A446" s="53"/>
      <c r="B446" s="49"/>
      <c r="C446" s="86"/>
      <c r="D446" s="86"/>
      <c r="E446" s="86"/>
      <c r="F446" s="87"/>
      <c r="I446" s="79"/>
      <c r="J446" s="82"/>
      <c r="K446" s="208"/>
      <c r="L446" s="208"/>
      <c r="M446" s="248"/>
    </row>
    <row r="447" spans="1:13" s="48" customFormat="1" ht="14.5" x14ac:dyDescent="0.35">
      <c r="A447" s="53"/>
      <c r="B447" s="49"/>
      <c r="C447" s="86"/>
      <c r="D447" s="86"/>
      <c r="E447" s="86"/>
      <c r="F447" s="87"/>
      <c r="I447" s="79"/>
      <c r="J447" s="82"/>
      <c r="K447" s="208"/>
      <c r="L447" s="208"/>
      <c r="M447" s="248"/>
    </row>
    <row r="448" spans="1:13" s="48" customFormat="1" ht="14.5" x14ac:dyDescent="0.35">
      <c r="A448" s="53"/>
      <c r="B448" s="49"/>
      <c r="C448" s="86"/>
      <c r="D448" s="86"/>
      <c r="E448" s="86"/>
      <c r="F448" s="87"/>
      <c r="I448" s="79"/>
      <c r="J448" s="82"/>
      <c r="K448" s="208"/>
      <c r="L448" s="208"/>
      <c r="M448" s="248"/>
    </row>
    <row r="449" spans="1:13" s="48" customFormat="1" ht="14.5" x14ac:dyDescent="0.35">
      <c r="A449" s="53"/>
      <c r="B449" s="49"/>
      <c r="C449" s="86"/>
      <c r="D449" s="86"/>
      <c r="E449" s="86"/>
      <c r="F449" s="87"/>
      <c r="I449" s="79"/>
      <c r="J449" s="82"/>
      <c r="K449" s="208"/>
      <c r="L449" s="208"/>
      <c r="M449" s="248"/>
    </row>
    <row r="450" spans="1:13" s="48" customFormat="1" ht="14.5" x14ac:dyDescent="0.35">
      <c r="A450" s="53"/>
      <c r="B450" s="49"/>
      <c r="C450" s="86"/>
      <c r="D450" s="86"/>
      <c r="E450" s="86"/>
      <c r="F450" s="87"/>
      <c r="I450" s="79"/>
      <c r="J450" s="82"/>
      <c r="K450" s="208"/>
      <c r="L450" s="208"/>
      <c r="M450" s="248"/>
    </row>
    <row r="451" spans="1:13" s="48" customFormat="1" ht="14.5" x14ac:dyDescent="0.35">
      <c r="A451" s="53"/>
      <c r="B451" s="49"/>
      <c r="C451" s="86"/>
      <c r="D451" s="86"/>
      <c r="E451" s="86"/>
      <c r="F451" s="87"/>
      <c r="I451" s="79"/>
      <c r="J451" s="82"/>
      <c r="K451" s="208"/>
      <c r="L451" s="208"/>
      <c r="M451" s="248"/>
    </row>
    <row r="452" spans="1:13" s="48" customFormat="1" ht="14.5" x14ac:dyDescent="0.35">
      <c r="A452" s="53"/>
      <c r="B452" s="49"/>
      <c r="C452" s="86"/>
      <c r="D452" s="86"/>
      <c r="E452" s="86"/>
      <c r="F452" s="87"/>
      <c r="I452" s="79"/>
      <c r="J452" s="82"/>
      <c r="K452" s="208"/>
      <c r="L452" s="208"/>
      <c r="M452" s="248"/>
    </row>
    <row r="453" spans="1:13" s="48" customFormat="1" ht="14.5" x14ac:dyDescent="0.35">
      <c r="A453" s="53"/>
      <c r="B453" s="49"/>
      <c r="C453" s="86"/>
      <c r="D453" s="86"/>
      <c r="E453" s="86"/>
      <c r="F453" s="87"/>
      <c r="I453" s="79"/>
      <c r="J453" s="82"/>
      <c r="K453" s="208"/>
      <c r="L453" s="208"/>
      <c r="M453" s="248"/>
    </row>
    <row r="454" spans="1:13" s="48" customFormat="1" ht="14.5" x14ac:dyDescent="0.35">
      <c r="A454" s="53"/>
      <c r="B454" s="49"/>
      <c r="C454" s="86"/>
      <c r="D454" s="86"/>
      <c r="E454" s="86"/>
      <c r="F454" s="87"/>
      <c r="I454" s="79"/>
      <c r="J454" s="82"/>
      <c r="K454" s="208"/>
      <c r="L454" s="208"/>
      <c r="M454" s="248"/>
    </row>
    <row r="455" spans="1:13" s="48" customFormat="1" ht="14.5" x14ac:dyDescent="0.35">
      <c r="A455" s="53"/>
      <c r="B455" s="49"/>
      <c r="C455" s="86"/>
      <c r="D455" s="86"/>
      <c r="E455" s="86"/>
      <c r="F455" s="87"/>
      <c r="I455" s="79"/>
      <c r="J455" s="82"/>
      <c r="K455" s="208"/>
      <c r="L455" s="208"/>
      <c r="M455" s="248"/>
    </row>
    <row r="456" spans="1:13" s="48" customFormat="1" ht="14.5" x14ac:dyDescent="0.35">
      <c r="A456" s="53"/>
      <c r="B456" s="49"/>
      <c r="C456" s="86"/>
      <c r="D456" s="86"/>
      <c r="E456" s="86"/>
      <c r="F456" s="87"/>
      <c r="I456" s="79"/>
      <c r="J456" s="82"/>
      <c r="K456" s="208"/>
      <c r="L456" s="208"/>
      <c r="M456" s="248"/>
    </row>
    <row r="457" spans="1:13" s="48" customFormat="1" ht="14.5" x14ac:dyDescent="0.35">
      <c r="A457" s="53"/>
      <c r="B457" s="49"/>
      <c r="C457" s="86"/>
      <c r="D457" s="86"/>
      <c r="E457" s="86"/>
      <c r="F457" s="87"/>
      <c r="I457" s="79"/>
      <c r="J457" s="82"/>
      <c r="K457" s="208"/>
      <c r="L457" s="208"/>
      <c r="M457" s="248"/>
    </row>
    <row r="458" spans="1:13" s="48" customFormat="1" ht="14.5" x14ac:dyDescent="0.35">
      <c r="A458" s="53"/>
      <c r="B458" s="49"/>
      <c r="C458" s="86"/>
      <c r="D458" s="86"/>
      <c r="E458" s="86"/>
      <c r="F458" s="87"/>
      <c r="I458" s="79"/>
      <c r="J458" s="82"/>
      <c r="K458" s="208"/>
      <c r="L458" s="208"/>
      <c r="M458" s="248"/>
    </row>
    <row r="459" spans="1:13" s="48" customFormat="1" ht="14.5" x14ac:dyDescent="0.35">
      <c r="A459" s="53"/>
      <c r="B459" s="49"/>
      <c r="C459" s="86"/>
      <c r="D459" s="86"/>
      <c r="E459" s="86"/>
      <c r="F459" s="87"/>
      <c r="I459" s="79"/>
      <c r="J459" s="82"/>
      <c r="K459" s="208"/>
      <c r="L459" s="208"/>
      <c r="M459" s="248"/>
    </row>
    <row r="460" spans="1:13" s="48" customFormat="1" ht="14.5" x14ac:dyDescent="0.35">
      <c r="A460" s="53"/>
      <c r="B460" s="49"/>
      <c r="C460" s="86"/>
      <c r="D460" s="86"/>
      <c r="E460" s="86"/>
      <c r="F460" s="87"/>
      <c r="I460" s="79"/>
      <c r="J460" s="82"/>
      <c r="K460" s="208"/>
      <c r="L460" s="208"/>
      <c r="M460" s="248"/>
    </row>
    <row r="461" spans="1:13" s="48" customFormat="1" ht="14.5" x14ac:dyDescent="0.35">
      <c r="A461" s="53"/>
      <c r="B461" s="49"/>
      <c r="C461" s="86"/>
      <c r="D461" s="86"/>
      <c r="E461" s="86"/>
      <c r="F461" s="87"/>
      <c r="I461" s="79"/>
      <c r="J461" s="82"/>
      <c r="K461" s="208"/>
      <c r="L461" s="208"/>
      <c r="M461" s="248"/>
    </row>
    <row r="462" spans="1:13" s="48" customFormat="1" ht="14.5" x14ac:dyDescent="0.35">
      <c r="A462" s="53"/>
      <c r="B462" s="49"/>
      <c r="C462" s="86"/>
      <c r="D462" s="86"/>
      <c r="E462" s="86"/>
      <c r="F462" s="87"/>
      <c r="I462" s="79"/>
      <c r="J462" s="82"/>
      <c r="K462" s="208"/>
      <c r="L462" s="208"/>
      <c r="M462" s="248"/>
    </row>
    <row r="463" spans="1:13" s="48" customFormat="1" ht="14.5" x14ac:dyDescent="0.35">
      <c r="A463" s="53"/>
      <c r="B463" s="49"/>
      <c r="C463" s="86"/>
      <c r="D463" s="86"/>
      <c r="E463" s="86"/>
      <c r="F463" s="87"/>
      <c r="I463" s="79"/>
      <c r="J463" s="82"/>
      <c r="K463" s="208"/>
      <c r="L463" s="208"/>
      <c r="M463" s="248"/>
    </row>
    <row r="464" spans="1:13" s="48" customFormat="1" ht="14.5" x14ac:dyDescent="0.35">
      <c r="A464" s="53"/>
      <c r="B464" s="49"/>
      <c r="C464" s="86"/>
      <c r="D464" s="86"/>
      <c r="E464" s="86"/>
      <c r="F464" s="87"/>
      <c r="I464" s="79"/>
      <c r="J464" s="82"/>
      <c r="K464" s="208"/>
      <c r="L464" s="208"/>
      <c r="M464" s="248"/>
    </row>
    <row r="465" spans="1:13" s="48" customFormat="1" ht="14.5" x14ac:dyDescent="0.35">
      <c r="A465" s="53"/>
      <c r="B465" s="49"/>
      <c r="C465" s="86"/>
      <c r="D465" s="86"/>
      <c r="E465" s="86"/>
      <c r="F465" s="87"/>
      <c r="I465" s="79"/>
      <c r="J465" s="82"/>
      <c r="K465" s="208"/>
      <c r="L465" s="208"/>
      <c r="M465" s="248"/>
    </row>
    <row r="466" spans="1:13" s="48" customFormat="1" ht="14.5" x14ac:dyDescent="0.35">
      <c r="A466" s="53"/>
      <c r="B466" s="49"/>
      <c r="C466" s="86"/>
      <c r="D466" s="86"/>
      <c r="E466" s="86"/>
      <c r="F466" s="87"/>
      <c r="I466" s="79"/>
      <c r="J466" s="82"/>
      <c r="K466" s="208"/>
      <c r="L466" s="208"/>
      <c r="M466" s="248"/>
    </row>
    <row r="467" spans="1:13" s="48" customFormat="1" ht="14.5" x14ac:dyDescent="0.35">
      <c r="A467" s="53"/>
      <c r="B467" s="49"/>
      <c r="C467" s="86"/>
      <c r="D467" s="86"/>
      <c r="E467" s="86"/>
      <c r="F467" s="87"/>
      <c r="I467" s="79"/>
      <c r="J467" s="82"/>
      <c r="K467" s="208"/>
      <c r="L467" s="208"/>
      <c r="M467" s="248"/>
    </row>
    <row r="468" spans="1:13" s="48" customFormat="1" ht="14.5" x14ac:dyDescent="0.35">
      <c r="A468" s="53"/>
      <c r="B468" s="49"/>
      <c r="C468" s="86"/>
      <c r="D468" s="86"/>
      <c r="E468" s="86"/>
      <c r="F468" s="87"/>
      <c r="I468" s="79"/>
      <c r="J468" s="82"/>
      <c r="K468" s="208"/>
      <c r="L468" s="208"/>
      <c r="M468" s="248"/>
    </row>
    <row r="469" spans="1:13" s="48" customFormat="1" ht="14.5" x14ac:dyDescent="0.35">
      <c r="A469" s="53"/>
      <c r="B469" s="49"/>
      <c r="C469" s="86"/>
      <c r="D469" s="86"/>
      <c r="E469" s="86"/>
      <c r="F469" s="87"/>
      <c r="I469" s="79"/>
      <c r="J469" s="82"/>
      <c r="K469" s="208"/>
      <c r="L469" s="208"/>
      <c r="M469" s="248"/>
    </row>
    <row r="470" spans="1:13" s="48" customFormat="1" ht="14.5" x14ac:dyDescent="0.35">
      <c r="A470" s="53"/>
      <c r="B470" s="49"/>
      <c r="C470" s="86"/>
      <c r="D470" s="86"/>
      <c r="E470" s="86"/>
      <c r="F470" s="87"/>
      <c r="I470" s="79"/>
      <c r="J470" s="82"/>
      <c r="K470" s="208"/>
      <c r="L470" s="208"/>
      <c r="M470" s="248"/>
    </row>
    <row r="471" spans="1:13" s="48" customFormat="1" ht="14.5" x14ac:dyDescent="0.35">
      <c r="A471" s="53"/>
      <c r="B471" s="49"/>
      <c r="C471" s="86"/>
      <c r="D471" s="86"/>
      <c r="E471" s="86"/>
      <c r="F471" s="87"/>
      <c r="I471" s="79"/>
      <c r="J471" s="82"/>
      <c r="K471" s="208"/>
      <c r="L471" s="208"/>
      <c r="M471" s="248"/>
    </row>
    <row r="472" spans="1:13" s="48" customFormat="1" ht="14.5" x14ac:dyDescent="0.35">
      <c r="A472" s="53"/>
      <c r="B472" s="49"/>
      <c r="C472" s="86"/>
      <c r="D472" s="86"/>
      <c r="E472" s="86"/>
      <c r="F472" s="87"/>
      <c r="I472" s="79"/>
      <c r="J472" s="82"/>
      <c r="K472" s="208"/>
      <c r="L472" s="208"/>
      <c r="M472" s="248"/>
    </row>
    <row r="473" spans="1:13" s="48" customFormat="1" ht="14.5" x14ac:dyDescent="0.35">
      <c r="A473" s="53"/>
      <c r="B473" s="49"/>
      <c r="C473" s="86"/>
      <c r="D473" s="86"/>
      <c r="E473" s="86"/>
      <c r="F473" s="87"/>
      <c r="I473" s="79"/>
      <c r="J473" s="82"/>
      <c r="K473" s="208"/>
      <c r="L473" s="208"/>
      <c r="M473" s="248"/>
    </row>
    <row r="474" spans="1:13" s="48" customFormat="1" ht="14.5" x14ac:dyDescent="0.35">
      <c r="A474" s="53"/>
      <c r="B474" s="49"/>
      <c r="C474" s="86"/>
      <c r="D474" s="86"/>
      <c r="E474" s="86"/>
      <c r="F474" s="87"/>
      <c r="I474" s="79"/>
      <c r="J474" s="82"/>
      <c r="K474" s="208"/>
      <c r="L474" s="208"/>
      <c r="M474" s="248"/>
    </row>
    <row r="475" spans="1:13" s="48" customFormat="1" ht="14.5" x14ac:dyDescent="0.35">
      <c r="A475" s="53"/>
      <c r="B475" s="49"/>
      <c r="C475" s="86"/>
      <c r="D475" s="86"/>
      <c r="E475" s="86"/>
      <c r="F475" s="87"/>
      <c r="I475" s="79"/>
      <c r="J475" s="82"/>
      <c r="K475" s="208"/>
      <c r="L475" s="208"/>
      <c r="M475" s="248"/>
    </row>
    <row r="476" spans="1:13" s="48" customFormat="1" ht="14.5" x14ac:dyDescent="0.35">
      <c r="A476" s="53"/>
      <c r="B476" s="49"/>
      <c r="C476" s="86"/>
      <c r="D476" s="86"/>
      <c r="E476" s="86"/>
      <c r="F476" s="87"/>
      <c r="I476" s="79"/>
      <c r="J476" s="82"/>
      <c r="K476" s="208"/>
      <c r="L476" s="208"/>
      <c r="M476" s="248"/>
    </row>
    <row r="477" spans="1:13" s="48" customFormat="1" ht="14.5" x14ac:dyDescent="0.35">
      <c r="A477" s="53"/>
      <c r="B477" s="49"/>
      <c r="C477" s="86"/>
      <c r="D477" s="86"/>
      <c r="E477" s="86"/>
      <c r="F477" s="87"/>
      <c r="I477" s="79"/>
      <c r="J477" s="82"/>
      <c r="K477" s="208"/>
      <c r="L477" s="208"/>
      <c r="M477" s="248"/>
    </row>
    <row r="478" spans="1:13" s="48" customFormat="1" ht="14.5" x14ac:dyDescent="0.35">
      <c r="A478" s="53"/>
      <c r="B478" s="49"/>
      <c r="C478" s="86"/>
      <c r="D478" s="86"/>
      <c r="E478" s="86"/>
      <c r="F478" s="87"/>
      <c r="I478" s="79"/>
      <c r="J478" s="82"/>
      <c r="K478" s="208"/>
      <c r="L478" s="208"/>
      <c r="M478" s="248"/>
    </row>
    <row r="479" spans="1:13" s="48" customFormat="1" ht="14.5" x14ac:dyDescent="0.35">
      <c r="A479" s="53"/>
      <c r="B479" s="49"/>
      <c r="C479" s="86"/>
      <c r="D479" s="86"/>
      <c r="E479" s="86"/>
      <c r="F479" s="87"/>
      <c r="I479" s="79"/>
      <c r="J479" s="82"/>
      <c r="K479" s="208"/>
      <c r="L479" s="208"/>
      <c r="M479" s="248"/>
    </row>
    <row r="480" spans="1:13" s="48" customFormat="1" ht="14.5" x14ac:dyDescent="0.35">
      <c r="A480" s="53"/>
      <c r="B480" s="49"/>
      <c r="C480" s="86"/>
      <c r="D480" s="86"/>
      <c r="E480" s="86"/>
      <c r="F480" s="87"/>
      <c r="I480" s="79"/>
      <c r="J480" s="82"/>
      <c r="K480" s="208"/>
      <c r="L480" s="208"/>
      <c r="M480" s="248"/>
    </row>
    <row r="481" spans="1:13" s="48" customFormat="1" ht="14.5" x14ac:dyDescent="0.35">
      <c r="A481" s="53"/>
      <c r="B481" s="49"/>
      <c r="C481" s="86"/>
      <c r="D481" s="86"/>
      <c r="E481" s="86"/>
      <c r="F481" s="87"/>
      <c r="I481" s="79"/>
      <c r="J481" s="82"/>
      <c r="K481" s="208"/>
      <c r="L481" s="208"/>
      <c r="M481" s="248"/>
    </row>
    <row r="482" spans="1:13" s="48" customFormat="1" ht="14.5" x14ac:dyDescent="0.35">
      <c r="A482" s="53"/>
      <c r="B482" s="49"/>
      <c r="C482" s="86"/>
      <c r="D482" s="86"/>
      <c r="E482" s="86"/>
      <c r="F482" s="87"/>
      <c r="I482" s="79"/>
      <c r="J482" s="82"/>
      <c r="K482" s="208"/>
      <c r="L482" s="208"/>
      <c r="M482" s="248"/>
    </row>
    <row r="483" spans="1:13" s="48" customFormat="1" ht="14.5" x14ac:dyDescent="0.35">
      <c r="A483" s="53"/>
      <c r="B483" s="49"/>
      <c r="C483" s="86"/>
      <c r="D483" s="86"/>
      <c r="E483" s="86"/>
      <c r="F483" s="87"/>
      <c r="I483" s="79"/>
      <c r="J483" s="82"/>
      <c r="K483" s="208"/>
      <c r="L483" s="208"/>
      <c r="M483" s="248"/>
    </row>
    <row r="484" spans="1:13" s="48" customFormat="1" ht="14.5" x14ac:dyDescent="0.35">
      <c r="A484" s="53"/>
      <c r="B484" s="49"/>
      <c r="C484" s="86"/>
      <c r="D484" s="86"/>
      <c r="E484" s="86"/>
      <c r="F484" s="87"/>
      <c r="I484" s="79"/>
      <c r="J484" s="82"/>
      <c r="K484" s="208"/>
      <c r="L484" s="208"/>
      <c r="M484" s="248"/>
    </row>
    <row r="485" spans="1:13" s="48" customFormat="1" ht="14.5" x14ac:dyDescent="0.35">
      <c r="A485" s="53"/>
      <c r="B485" s="49"/>
      <c r="C485" s="86"/>
      <c r="D485" s="86"/>
      <c r="E485" s="86"/>
      <c r="F485" s="87"/>
      <c r="I485" s="79"/>
      <c r="J485" s="82"/>
      <c r="K485" s="208"/>
      <c r="L485" s="208"/>
      <c r="M485" s="248"/>
    </row>
    <row r="486" spans="1:13" s="48" customFormat="1" ht="14.5" x14ac:dyDescent="0.35">
      <c r="A486" s="53"/>
      <c r="B486" s="49"/>
      <c r="C486" s="86"/>
      <c r="D486" s="86"/>
      <c r="E486" s="86"/>
      <c r="F486" s="87"/>
      <c r="I486" s="79"/>
      <c r="J486" s="82"/>
      <c r="K486" s="208"/>
      <c r="L486" s="208"/>
      <c r="M486" s="248"/>
    </row>
    <row r="487" spans="1:13" s="48" customFormat="1" ht="14.5" x14ac:dyDescent="0.35">
      <c r="A487" s="53"/>
      <c r="B487" s="49"/>
      <c r="C487" s="86"/>
      <c r="D487" s="86"/>
      <c r="E487" s="86"/>
      <c r="F487" s="87"/>
      <c r="I487" s="79"/>
      <c r="J487" s="82"/>
      <c r="K487" s="208"/>
      <c r="L487" s="208"/>
      <c r="M487" s="248"/>
    </row>
    <row r="488" spans="1:13" s="48" customFormat="1" ht="14.5" x14ac:dyDescent="0.35">
      <c r="A488" s="53"/>
      <c r="B488" s="49"/>
      <c r="C488" s="86"/>
      <c r="D488" s="86"/>
      <c r="E488" s="86"/>
      <c r="F488" s="87"/>
      <c r="I488" s="79"/>
      <c r="J488" s="82"/>
      <c r="K488" s="208"/>
      <c r="L488" s="208"/>
      <c r="M488" s="248"/>
    </row>
    <row r="489" spans="1:13" s="48" customFormat="1" ht="14.5" x14ac:dyDescent="0.35">
      <c r="A489" s="53"/>
      <c r="B489" s="49"/>
      <c r="C489" s="86"/>
      <c r="D489" s="86"/>
      <c r="E489" s="86"/>
      <c r="F489" s="87"/>
      <c r="I489" s="79"/>
      <c r="J489" s="82"/>
      <c r="K489" s="208"/>
      <c r="L489" s="208"/>
      <c r="M489" s="248"/>
    </row>
    <row r="490" spans="1:13" s="48" customFormat="1" ht="14.5" x14ac:dyDescent="0.35">
      <c r="A490" s="53"/>
      <c r="B490" s="49"/>
      <c r="C490" s="86"/>
      <c r="D490" s="86"/>
      <c r="E490" s="86"/>
      <c r="F490" s="87"/>
      <c r="I490" s="79"/>
      <c r="J490" s="82"/>
      <c r="K490" s="208"/>
      <c r="L490" s="208"/>
      <c r="M490" s="248"/>
    </row>
    <row r="491" spans="1:13" s="48" customFormat="1" ht="14.5" x14ac:dyDescent="0.35">
      <c r="A491" s="53"/>
      <c r="B491" s="49"/>
      <c r="C491" s="86"/>
      <c r="D491" s="86"/>
      <c r="E491" s="86"/>
      <c r="F491" s="87"/>
      <c r="I491" s="79"/>
      <c r="J491" s="82"/>
      <c r="K491" s="208"/>
      <c r="L491" s="208"/>
      <c r="M491" s="248"/>
    </row>
    <row r="492" spans="1:13" s="48" customFormat="1" ht="14.5" x14ac:dyDescent="0.35">
      <c r="A492" s="53"/>
      <c r="B492" s="49"/>
      <c r="C492" s="86"/>
      <c r="D492" s="86"/>
      <c r="E492" s="86"/>
      <c r="F492" s="87"/>
      <c r="I492" s="79"/>
      <c r="J492" s="82"/>
      <c r="K492" s="208"/>
      <c r="L492" s="208"/>
      <c r="M492" s="248"/>
    </row>
    <row r="493" spans="1:13" s="48" customFormat="1" ht="14.5" x14ac:dyDescent="0.35">
      <c r="A493" s="53"/>
      <c r="B493" s="49"/>
      <c r="C493" s="86"/>
      <c r="D493" s="86"/>
      <c r="E493" s="86"/>
      <c r="F493" s="87"/>
      <c r="I493" s="79"/>
      <c r="J493" s="82"/>
      <c r="K493" s="208"/>
      <c r="L493" s="208"/>
      <c r="M493" s="248"/>
    </row>
    <row r="494" spans="1:13" s="48" customFormat="1" ht="14.5" x14ac:dyDescent="0.35">
      <c r="A494" s="53"/>
      <c r="B494" s="49"/>
      <c r="C494" s="86"/>
      <c r="D494" s="86"/>
      <c r="E494" s="86"/>
      <c r="F494" s="87"/>
      <c r="I494" s="79"/>
      <c r="J494" s="82"/>
      <c r="K494" s="208"/>
      <c r="L494" s="208"/>
      <c r="M494" s="248"/>
    </row>
    <row r="495" spans="1:13" s="48" customFormat="1" ht="14.5" x14ac:dyDescent="0.35">
      <c r="A495" s="53"/>
      <c r="B495" s="49"/>
      <c r="C495" s="86"/>
      <c r="D495" s="86"/>
      <c r="E495" s="86"/>
      <c r="F495" s="87"/>
      <c r="I495" s="79"/>
      <c r="J495" s="82"/>
      <c r="K495" s="208"/>
      <c r="L495" s="208"/>
      <c r="M495" s="248"/>
    </row>
    <row r="496" spans="1:13" s="48" customFormat="1" ht="14.5" x14ac:dyDescent="0.35">
      <c r="A496" s="53"/>
      <c r="B496" s="49"/>
      <c r="C496" s="86"/>
      <c r="D496" s="86"/>
      <c r="E496" s="86"/>
      <c r="F496" s="87"/>
      <c r="I496" s="79"/>
      <c r="J496" s="82"/>
      <c r="K496" s="208"/>
      <c r="L496" s="208"/>
      <c r="M496" s="248"/>
    </row>
    <row r="497" spans="1:15" s="48" customFormat="1" ht="14.5" x14ac:dyDescent="0.35">
      <c r="A497" s="53"/>
      <c r="B497" s="49"/>
      <c r="C497" s="86"/>
      <c r="D497" s="86"/>
      <c r="E497" s="86"/>
      <c r="F497" s="87"/>
      <c r="I497" s="79"/>
      <c r="J497" s="82"/>
      <c r="K497" s="208"/>
      <c r="L497" s="208"/>
      <c r="M497" s="248"/>
    </row>
    <row r="498" spans="1:15" s="48" customFormat="1" ht="14.5" x14ac:dyDescent="0.35">
      <c r="A498" s="53"/>
      <c r="B498" s="49"/>
      <c r="C498" s="86"/>
      <c r="D498" s="86"/>
      <c r="E498" s="86"/>
      <c r="F498" s="87"/>
      <c r="I498" s="79"/>
      <c r="J498" s="82"/>
      <c r="K498" s="208"/>
      <c r="L498" s="208"/>
      <c r="M498" s="248"/>
    </row>
    <row r="499" spans="1:15" s="48" customFormat="1" ht="14.5" x14ac:dyDescent="0.35">
      <c r="A499" s="53"/>
      <c r="B499" s="49"/>
      <c r="C499" s="86"/>
      <c r="D499" s="86"/>
      <c r="E499" s="86"/>
      <c r="F499" s="87"/>
      <c r="I499" s="79"/>
      <c r="J499" s="82"/>
      <c r="K499" s="208"/>
      <c r="L499" s="208"/>
      <c r="M499" s="248"/>
    </row>
    <row r="500" spans="1:15" s="48" customFormat="1" ht="14.5" x14ac:dyDescent="0.35">
      <c r="A500" s="53"/>
      <c r="B500" s="49"/>
      <c r="C500" s="86"/>
      <c r="D500" s="86"/>
      <c r="E500" s="86"/>
      <c r="F500" s="87"/>
      <c r="I500" s="79"/>
      <c r="J500" s="82"/>
      <c r="K500" s="208"/>
      <c r="L500" s="208"/>
      <c r="M500" s="248"/>
    </row>
    <row r="501" spans="1:15" s="48" customFormat="1" ht="14.5" x14ac:dyDescent="0.35">
      <c r="A501" s="53"/>
      <c r="B501" s="49"/>
      <c r="C501" s="86"/>
      <c r="D501" s="86"/>
      <c r="E501" s="86"/>
      <c r="F501" s="87"/>
      <c r="I501" s="79"/>
      <c r="J501" s="82"/>
      <c r="K501" s="208"/>
      <c r="L501" s="208"/>
      <c r="M501" s="248"/>
    </row>
    <row r="502" spans="1:15" s="48" customFormat="1" ht="14.5" x14ac:dyDescent="0.35">
      <c r="A502" s="53"/>
      <c r="B502" s="49"/>
      <c r="C502" s="86"/>
      <c r="D502" s="86"/>
      <c r="E502" s="86"/>
      <c r="F502" s="87"/>
      <c r="I502" s="79"/>
      <c r="J502" s="82"/>
      <c r="K502" s="208"/>
      <c r="L502" s="208"/>
      <c r="M502" s="248"/>
    </row>
    <row r="503" spans="1:15" s="48" customFormat="1" ht="14.5" x14ac:dyDescent="0.35">
      <c r="A503" s="53"/>
      <c r="B503" s="49"/>
      <c r="C503" s="86"/>
      <c r="D503" s="86"/>
      <c r="E503" s="86"/>
      <c r="F503" s="87"/>
      <c r="I503" s="79"/>
      <c r="J503" s="82"/>
      <c r="K503" s="208"/>
      <c r="L503" s="208"/>
      <c r="M503" s="248"/>
    </row>
    <row r="504" spans="1:15" s="48" customFormat="1" ht="14.5" x14ac:dyDescent="0.35">
      <c r="A504" s="53"/>
      <c r="B504" s="49"/>
      <c r="C504" s="86"/>
      <c r="D504" s="86"/>
      <c r="E504" s="86"/>
      <c r="F504" s="87"/>
      <c r="I504" s="79"/>
      <c r="J504" s="82"/>
      <c r="K504" s="208"/>
      <c r="L504" s="208"/>
      <c r="M504" s="248"/>
    </row>
    <row r="505" spans="1:15" s="48" customFormat="1" ht="14.5" x14ac:dyDescent="0.35">
      <c r="A505" s="53"/>
      <c r="B505" s="49"/>
      <c r="C505" s="86"/>
      <c r="D505" s="86"/>
      <c r="E505" s="86"/>
      <c r="F505" s="87"/>
      <c r="I505" s="79"/>
      <c r="J505" s="82"/>
      <c r="K505" s="208"/>
      <c r="L505" s="208"/>
      <c r="M505" s="248"/>
    </row>
    <row r="506" spans="1:15" s="48" customFormat="1" ht="14.5" x14ac:dyDescent="0.35">
      <c r="A506" s="53"/>
      <c r="B506" s="49"/>
      <c r="C506" s="86"/>
      <c r="D506" s="86"/>
      <c r="E506" s="86"/>
      <c r="F506" s="87"/>
      <c r="I506" s="79"/>
      <c r="J506" s="82"/>
      <c r="K506" s="208"/>
      <c r="L506" s="208"/>
      <c r="M506" s="248"/>
    </row>
    <row r="507" spans="1:15" s="48" customFormat="1" ht="14.5" x14ac:dyDescent="0.35">
      <c r="A507" s="53"/>
      <c r="B507" s="49"/>
      <c r="C507" s="86"/>
      <c r="D507" s="86"/>
      <c r="E507" s="86"/>
      <c r="F507" s="87"/>
      <c r="I507" s="79"/>
      <c r="J507" s="82"/>
      <c r="K507" s="208"/>
      <c r="L507" s="208"/>
      <c r="M507" s="248"/>
    </row>
    <row r="508" spans="1:15" s="48" customFormat="1" ht="14.5" x14ac:dyDescent="0.35">
      <c r="A508" s="53"/>
      <c r="B508" s="49"/>
      <c r="C508" s="86"/>
      <c r="D508" s="86"/>
      <c r="E508" s="86"/>
      <c r="F508" s="87"/>
      <c r="I508" s="79"/>
      <c r="J508" s="82"/>
      <c r="K508" s="208"/>
      <c r="L508" s="208"/>
      <c r="M508" s="248"/>
    </row>
    <row r="509" spans="1:15" s="48" customFormat="1" ht="14.5" x14ac:dyDescent="0.35">
      <c r="A509" s="53"/>
      <c r="B509" s="49"/>
      <c r="C509" s="86">
        <f>OZ!A299</f>
        <v>0</v>
      </c>
      <c r="D509" s="86"/>
      <c r="E509" s="86"/>
      <c r="F509" s="87"/>
      <c r="I509" s="79"/>
      <c r="J509" s="82"/>
      <c r="K509" s="208"/>
      <c r="L509" s="208"/>
      <c r="M509" s="248"/>
    </row>
    <row r="510" spans="1:15" s="48" customFormat="1" ht="14.5" x14ac:dyDescent="0.35">
      <c r="A510" s="53"/>
      <c r="B510" s="49"/>
      <c r="C510" s="86">
        <f>OZ!A300</f>
        <v>0</v>
      </c>
      <c r="D510" s="86"/>
      <c r="E510" s="86"/>
      <c r="F510" s="87"/>
      <c r="I510" s="79"/>
      <c r="J510" s="82"/>
      <c r="K510" s="208"/>
      <c r="L510" s="208"/>
      <c r="M510" s="248"/>
    </row>
    <row r="511" spans="1:15" ht="14.5" x14ac:dyDescent="0.35">
      <c r="O511" s="80"/>
    </row>
  </sheetData>
  <sheetProtection sort="0" autoFilter="0"/>
  <autoFilter ref="C1:P510" xr:uid="{6D077537-A063-41B5-BA63-7BC8D1456E2F}"/>
  <mergeCells count="158">
    <mergeCell ref="A237:A244"/>
    <mergeCell ref="B237:B242"/>
    <mergeCell ref="E237:E242"/>
    <mergeCell ref="A116:A155"/>
    <mergeCell ref="A221:A236"/>
    <mergeCell ref="F188:F190"/>
    <mergeCell ref="B193:B195"/>
    <mergeCell ref="F193:F195"/>
    <mergeCell ref="F196:F206"/>
    <mergeCell ref="F216:F220"/>
    <mergeCell ref="A156:A220"/>
    <mergeCell ref="B196:B220"/>
    <mergeCell ref="F221:F226"/>
    <mergeCell ref="B221:B226"/>
    <mergeCell ref="F156:F164"/>
    <mergeCell ref="B156:B164"/>
    <mergeCell ref="F165:F167"/>
    <mergeCell ref="E165:E167"/>
    <mergeCell ref="F185:F187"/>
    <mergeCell ref="E185:E187"/>
    <mergeCell ref="B183:B184"/>
    <mergeCell ref="B185:B187"/>
    <mergeCell ref="B188:B192"/>
    <mergeCell ref="F170:F171"/>
    <mergeCell ref="F122:F124"/>
    <mergeCell ref="F125:F131"/>
    <mergeCell ref="F154:F155"/>
    <mergeCell ref="B116:B121"/>
    <mergeCell ref="B122:B131"/>
    <mergeCell ref="B132:B152"/>
    <mergeCell ref="E196:E206"/>
    <mergeCell ref="E216:E220"/>
    <mergeCell ref="E180:E182"/>
    <mergeCell ref="E188:E190"/>
    <mergeCell ref="E193:E195"/>
    <mergeCell ref="B165:B176"/>
    <mergeCell ref="E28:E35"/>
    <mergeCell ref="F28:F35"/>
    <mergeCell ref="B60:B65"/>
    <mergeCell ref="B66:B67"/>
    <mergeCell ref="E51:E52"/>
    <mergeCell ref="B36:B46"/>
    <mergeCell ref="E43:E46"/>
    <mergeCell ref="E47:E50"/>
    <mergeCell ref="E36:E42"/>
    <mergeCell ref="F2:F9"/>
    <mergeCell ref="E2:E9"/>
    <mergeCell ref="B28:B35"/>
    <mergeCell ref="E53:E56"/>
    <mergeCell ref="E170:E171"/>
    <mergeCell ref="F43:F46"/>
    <mergeCell ref="E177:E179"/>
    <mergeCell ref="E156:E164"/>
    <mergeCell ref="E154:E155"/>
    <mergeCell ref="E125:E131"/>
    <mergeCell ref="E103:E109"/>
    <mergeCell ref="E116:E121"/>
    <mergeCell ref="E122:E124"/>
    <mergeCell ref="E66:E67"/>
    <mergeCell ref="F60:F63"/>
    <mergeCell ref="F64:F65"/>
    <mergeCell ref="F66:F67"/>
    <mergeCell ref="F51:F52"/>
    <mergeCell ref="F53:F56"/>
    <mergeCell ref="F57:F59"/>
    <mergeCell ref="F36:F42"/>
    <mergeCell ref="F18:F22"/>
    <mergeCell ref="F23:F27"/>
    <mergeCell ref="B68:B73"/>
    <mergeCell ref="A2:A27"/>
    <mergeCell ref="B2:B9"/>
    <mergeCell ref="A28:A67"/>
    <mergeCell ref="B10:B12"/>
    <mergeCell ref="B13:B17"/>
    <mergeCell ref="B23:B27"/>
    <mergeCell ref="E18:E22"/>
    <mergeCell ref="E23:E27"/>
    <mergeCell ref="E82:E86"/>
    <mergeCell ref="B18:B22"/>
    <mergeCell ref="E57:E59"/>
    <mergeCell ref="E60:E63"/>
    <mergeCell ref="E64:E65"/>
    <mergeCell ref="C13:C17"/>
    <mergeCell ref="D13:D17"/>
    <mergeCell ref="E13:E17"/>
    <mergeCell ref="B74:B76"/>
    <mergeCell ref="B82:B97"/>
    <mergeCell ref="E87:E92"/>
    <mergeCell ref="E93:E97"/>
    <mergeCell ref="E68:E73"/>
    <mergeCell ref="B47:B52"/>
    <mergeCell ref="B53:B59"/>
    <mergeCell ref="B77:B80"/>
    <mergeCell ref="E251:E255"/>
    <mergeCell ref="F251:F255"/>
    <mergeCell ref="B251:B255"/>
    <mergeCell ref="B245:B250"/>
    <mergeCell ref="F256:F260"/>
    <mergeCell ref="E256:E260"/>
    <mergeCell ref="A245:A286"/>
    <mergeCell ref="E245:E250"/>
    <mergeCell ref="F245:F250"/>
    <mergeCell ref="B256:B264"/>
    <mergeCell ref="B279:B286"/>
    <mergeCell ref="F265:F271"/>
    <mergeCell ref="E265:E271"/>
    <mergeCell ref="F272:F278"/>
    <mergeCell ref="E272:E278"/>
    <mergeCell ref="B265:B278"/>
    <mergeCell ref="E261:E264"/>
    <mergeCell ref="F103:F109"/>
    <mergeCell ref="F82:F86"/>
    <mergeCell ref="F87:F92"/>
    <mergeCell ref="F93:F97"/>
    <mergeCell ref="F47:F50"/>
    <mergeCell ref="B233:B236"/>
    <mergeCell ref="B227:B232"/>
    <mergeCell ref="E227:E231"/>
    <mergeCell ref="F227:F231"/>
    <mergeCell ref="E98:E102"/>
    <mergeCell ref="F68:F73"/>
    <mergeCell ref="E233:E234"/>
    <mergeCell ref="F233:F234"/>
    <mergeCell ref="E221:E226"/>
    <mergeCell ref="B103:B109"/>
    <mergeCell ref="B153:B155"/>
    <mergeCell ref="B177:B182"/>
    <mergeCell ref="F177:F179"/>
    <mergeCell ref="F180:F182"/>
    <mergeCell ref="E77:E80"/>
    <mergeCell ref="F77:F80"/>
    <mergeCell ref="B98:B102"/>
    <mergeCell ref="F116:F121"/>
    <mergeCell ref="F98:F102"/>
    <mergeCell ref="F237:F242"/>
    <mergeCell ref="F13:F17"/>
    <mergeCell ref="E110:E115"/>
    <mergeCell ref="F110:F115"/>
    <mergeCell ref="B110:B115"/>
    <mergeCell ref="A68:A115"/>
    <mergeCell ref="F335:F341"/>
    <mergeCell ref="E335:E341"/>
    <mergeCell ref="A287:A342"/>
    <mergeCell ref="B335:B342"/>
    <mergeCell ref="F287:F295"/>
    <mergeCell ref="E287:E295"/>
    <mergeCell ref="B287:B295"/>
    <mergeCell ref="F333:F334"/>
    <mergeCell ref="E333:E334"/>
    <mergeCell ref="F296:F318"/>
    <mergeCell ref="E296:E318"/>
    <mergeCell ref="B296:B320"/>
    <mergeCell ref="F321:F332"/>
    <mergeCell ref="E321:E332"/>
    <mergeCell ref="F235:F236"/>
    <mergeCell ref="E235:E236"/>
    <mergeCell ref="B321:B334"/>
    <mergeCell ref="F261:F264"/>
  </mergeCells>
  <phoneticPr fontId="84" type="noConversion"/>
  <conditionalFormatting sqref="L2:L342">
    <cfRule type="timePeriod" dxfId="9" priority="1" timePeriod="thisMonth">
      <formula>AND(MONTH(L2)=MONTH(TODAY()),YEAR(L2)=YEAR(TODAY()))</formula>
    </cfRule>
    <cfRule type="timePeriod" dxfId="8" priority="2" timePeriod="nextMonth">
      <formula>AND(MONTH(L2)=MONTH(EDATE(TODAY(),0+1)),YEAR(L2)=YEAR(EDATE(TODAY(),0+1)))</formula>
    </cfRule>
  </conditionalFormatting>
  <conditionalFormatting sqref="P1:P130">
    <cfRule type="containsText" dxfId="7" priority="26" operator="containsText" text="Needs Attention">
      <formula>NOT(ISERROR(SEARCH("Needs Attention",P1)))</formula>
    </cfRule>
    <cfRule type="containsText" dxfId="6" priority="27" operator="containsText" text="Not Started">
      <formula>NOT(ISERROR(SEARCH("Not Started",P1)))</formula>
    </cfRule>
    <cfRule type="containsText" dxfId="5" priority="28" operator="containsText" text="In Progress">
      <formula>NOT(ISERROR(SEARCH("In Progress",P1)))</formula>
    </cfRule>
    <cfRule type="containsText" dxfId="4" priority="29" operator="containsText" text="Completed">
      <formula>NOT(ISERROR(SEARCH("Completed",P1)))</formula>
    </cfRule>
  </conditionalFormatting>
  <conditionalFormatting sqref="P132:P1048576">
    <cfRule type="containsText" dxfId="3" priority="41" operator="containsText" text="Needs Attention">
      <formula>NOT(ISERROR(SEARCH("Needs Attention",P132)))</formula>
    </cfRule>
    <cfRule type="containsText" dxfId="2" priority="42" operator="containsText" text="Not Started">
      <formula>NOT(ISERROR(SEARCH("Not Started",P132)))</formula>
    </cfRule>
    <cfRule type="containsText" dxfId="1" priority="43" operator="containsText" text="In Progress">
      <formula>NOT(ISERROR(SEARCH("In Progress",P132)))</formula>
    </cfRule>
    <cfRule type="containsText" dxfId="0" priority="44" operator="containsText" text="Completed">
      <formula>NOT(ISERROR(SEARCH("Completed",P132)))</formula>
    </cfRule>
  </conditionalFormatting>
  <dataValidations count="3">
    <dataValidation type="textLength" showInputMessage="1" showErrorMessage="1" errorTitle="DO NOT EDIT" error="Click &quot;cancel' and do not alter the contents of this cell." promptTitle="WARNING" prompt="Editing or deleting the contents of this cell will affect the functionality of the generator." sqref="A1:E1048576 G1:H1048576" xr:uid="{1D200B52-8FB1-4F1C-BCA0-AB5AED869C41}">
      <formula1>10000</formula1>
      <formula2>50000</formula2>
    </dataValidation>
    <dataValidation type="textLength" allowBlank="1" showInputMessage="1" showErrorMessage="1" promptTitle="Warning" prompt="Editing or deleting the contents of this cell will affect the functionality of the generator." sqref="M2:M1048576 I1:P1" xr:uid="{CD03A28A-CB19-403D-ABEB-4BDCAAB53DFD}">
      <formula1>10000</formula1>
      <formula2>50000</formula2>
    </dataValidation>
    <dataValidation type="textLength" allowBlank="1" showInputMessage="1" showErrorMessage="1" sqref="F1:F1048576" xr:uid="{C288E871-FD18-44FF-8DA5-61BBBBF232A4}">
      <formula1>5000</formula1>
      <formula2>10000</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64B616D-09FA-4272-AF71-9756442ECCAF}">
          <x14:formula1>
            <xm:f>OZ!$F$1:$F$4</xm:f>
          </x14:formula1>
          <xm:sqref>P2:P1048576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93847-D559-4FDE-98EF-C85BDFC47117}">
  <sheetPr codeName="Sheet14"/>
  <dimension ref="A1"/>
  <sheetViews>
    <sheetView topLeftCell="G19" zoomScale="70" zoomScaleNormal="70" workbookViewId="0">
      <selection activeCell="G19" sqref="G19"/>
    </sheetView>
  </sheetViews>
  <sheetFormatPr defaultRowHeight="14.5" x14ac:dyDescent="0.35"/>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866F9-1F69-4610-80FF-30E2C1740F22}">
  <sheetPr codeName="Sheet24"/>
  <dimension ref="A1:IO13311"/>
  <sheetViews>
    <sheetView showZeros="0" zoomScale="112" zoomScaleNormal="112" workbookViewId="0">
      <pane ySplit="1" topLeftCell="A2" activePane="bottomLeft" state="frozen"/>
      <selection activeCell="G19" sqref="G19"/>
      <selection pane="bottomLeft" activeCell="C4" sqref="C4"/>
    </sheetView>
  </sheetViews>
  <sheetFormatPr defaultColWidth="16.453125" defaultRowHeight="14.5" x14ac:dyDescent="0.35"/>
  <cols>
    <col min="1" max="1" width="16.453125" customWidth="1"/>
    <col min="2" max="2" width="22.1796875" customWidth="1"/>
    <col min="3" max="3" width="49.54296875" style="35" customWidth="1"/>
    <col min="4" max="4" width="17.453125" style="35" bestFit="1" customWidth="1"/>
  </cols>
  <sheetData>
    <row r="1" spans="1:249" s="59" customFormat="1" ht="30" x14ac:dyDescent="0.45">
      <c r="A1" s="54" t="s">
        <v>481</v>
      </c>
      <c r="B1" s="55" t="s">
        <v>482</v>
      </c>
      <c r="C1" s="56" t="s">
        <v>483</v>
      </c>
      <c r="D1" s="57" t="s">
        <v>484</v>
      </c>
      <c r="E1"/>
      <c r="F1" s="58" t="s">
        <v>950</v>
      </c>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row>
    <row r="2" spans="1:249" s="59" customFormat="1" ht="18.5" x14ac:dyDescent="0.45">
      <c r="A2" s="60" t="str">
        <f>IF((OR(A3="NO",A4="NO",A5="NO",A6="NO",A7="NO",A8="NO")),"NO","YES")</f>
        <v>NO</v>
      </c>
      <c r="B2" s="61" t="s">
        <v>496</v>
      </c>
      <c r="C2" s="62" t="s">
        <v>951</v>
      </c>
      <c r="D2" s="63"/>
      <c r="E2"/>
      <c r="F2" s="64" t="s">
        <v>952</v>
      </c>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row>
    <row r="3" spans="1:249" ht="87" x14ac:dyDescent="0.35">
      <c r="A3" s="65" t="str">
        <f>'Standard 1'!C39</f>
        <v>YES</v>
      </c>
      <c r="B3" s="47" t="s">
        <v>953</v>
      </c>
      <c r="C3" s="66" t="str">
        <f>'Standard 1'!B39</f>
        <v>a. The jurisdiction has documentation that it has performed a side-by-side comparison of its prevailing statutes, regulations, rules and other pertinent requirements against the current published edition of the FDA Food Code or one of the two most recent previous editions of the FDA Food Code.</v>
      </c>
      <c r="D3" s="67">
        <f>'Standard 1'!D39</f>
        <v>0</v>
      </c>
      <c r="F3" s="68" t="s">
        <v>954</v>
      </c>
    </row>
    <row r="4" spans="1:249" ht="58" x14ac:dyDescent="0.35">
      <c r="A4" s="65" t="str">
        <f>'Standard 1'!C40</f>
        <v>NO</v>
      </c>
      <c r="B4" s="47" t="s">
        <v>955</v>
      </c>
      <c r="C4" s="66" t="str">
        <f>'Standard 1'!B40</f>
        <v>b. The jurisdiction’s side-by-side comparison includes an assessment of major Food Code Interventions and Risk Factors, Good Retail Practices, and Compliance/Enforcement Administrative requirements.</v>
      </c>
      <c r="D4" s="67">
        <f>'Standard 1'!D40</f>
        <v>0</v>
      </c>
      <c r="F4" s="69" t="s">
        <v>956</v>
      </c>
    </row>
    <row r="5" spans="1:249" ht="87" x14ac:dyDescent="0.35">
      <c r="A5" s="65" t="str">
        <f>'Standard 1'!C41</f>
        <v>NO</v>
      </c>
      <c r="B5" s="47" t="s">
        <v>957</v>
      </c>
      <c r="C5" s="66" t="str">
        <f>'Standard 1'!B41</f>
        <v>c. The regulatory foundation assessment clearly identifies the jurisdiction's corresponding requirement to the applicable Code section. The assessment provides a determination as to whether a specific provision in the jurisdiction’s regulation meets the intent of the corresponding FDA Food Code section.</v>
      </c>
      <c r="D5" s="67">
        <f>'Standard 1'!D41</f>
        <v>0</v>
      </c>
    </row>
    <row r="6" spans="1:249" ht="232" x14ac:dyDescent="0.35">
      <c r="A6" s="65">
        <f>'Standard 1'!C43</f>
        <v>0</v>
      </c>
      <c r="B6" s="47" t="s">
        <v>958</v>
      </c>
      <c r="C6" s="66" t="str">
        <f>'Standard 1'!B43</f>
        <v>a. The jurisdiction’s initial Food Code assessment indicates that the agency’s regulatory requirements contain at least 9 of the 11 FDA Food Code intervention and risk factor controls. By the third verification audit the jurisdiction’s assessment indicated that the agency’s regulatory requirements contain all 11 of the FDA Food Code invention and risk factor controls. 
NOTE: Auditor's random selection of Food Code Intervention and Risk Factor Control Sections confirms the jurisdiction's assessment that a corresponding requirement is contained in the agency's rules, regulations, ordinances, code, or statutes. Documentation from:
Part I – Self Assessment Worksheet
Part I – Verification Audit Worksheet</v>
      </c>
      <c r="D6" s="67" t="str">
        <f>'Standard 1'!D43</f>
        <v>This is the new language and 2b is eliminated</v>
      </c>
    </row>
    <row r="7" spans="1:249" ht="159.5" x14ac:dyDescent="0.35">
      <c r="A7" s="65">
        <f>'Standard 1'!C45</f>
        <v>0</v>
      </c>
      <c r="B7" s="47" t="s">
        <v>959</v>
      </c>
      <c r="C7" s="66" t="str">
        <f>'Standard 1'!B45</f>
        <v>a.  The jurisdiction’s Food Code assessment indicates that regulatory requirements contain at least 95 percent of the FDA Food Code Good Retail Practices Sections. 
NOTE: Auditor’s random selection of Good Retail Practices Code Sections confirms the jurisdiction’s assessment that a corresponding requirement is contained in the agency’s code or statutes.  Documentation from: 
Part II – Self-Assessment Worksheet
Part II – Verification Audit Worksheet</v>
      </c>
      <c r="D7" s="67">
        <f>'Standard 1'!D45</f>
        <v>0</v>
      </c>
    </row>
    <row r="8" spans="1:249" ht="174" x14ac:dyDescent="0.35">
      <c r="A8" s="65">
        <f>'Standard 1'!C47</f>
        <v>0</v>
      </c>
      <c r="B8" s="47" t="s">
        <v>960</v>
      </c>
      <c r="C8" s="66" t="str">
        <f>'Standard 1'!B47</f>
        <v>a. The jurisdiction’s Food Code assessment indicates that regulatory requirements contain ALL the FDA Food Code Compliance and Enforcement Sections identified in the Standard. 
NOTE: Auditor’s random selection of Compliance and Enforcement Code Sections confirms the jurisdiction’s assessment that a corresponding requirement is contained in the agency’s code or statutes.  Documentation from: 
Part III – Self Assessment Worksheet 
Part III – Verification Audit Worksheet</v>
      </c>
      <c r="D8" s="67">
        <f>'Standard 1'!D47</f>
        <v>0</v>
      </c>
    </row>
    <row r="9" spans="1:249" x14ac:dyDescent="0.35">
      <c r="A9" s="65" t="str">
        <f>IF((OR(A10="NO",A11="NO",A12="NO",A13="NO",A14="NO",A15="NO",A16="NO",A17="NO",A18="NO")),"NO","YES")</f>
        <v>YES</v>
      </c>
      <c r="B9" s="61" t="s">
        <v>538</v>
      </c>
      <c r="C9" s="66" t="str">
        <f>C2</f>
        <v>Organizational Steps to Aid Success</v>
      </c>
      <c r="D9" s="67"/>
    </row>
    <row r="10" spans="1:249" ht="58" x14ac:dyDescent="0.35">
      <c r="A10" s="65">
        <f>'Standard 2'!C39</f>
        <v>0</v>
      </c>
      <c r="B10" s="47" t="s">
        <v>961</v>
      </c>
      <c r="C10" s="66" t="str">
        <f>'Standard 2'!B39</f>
        <v>a. The jurisdiction maintains a written training record for each employee that includes the date of hire or assignment to the agency’s retail food protection program.</v>
      </c>
      <c r="D10" s="67">
        <f>'Standard 2'!D39</f>
        <v>0</v>
      </c>
    </row>
    <row r="11" spans="1:249" ht="72.5" x14ac:dyDescent="0.35">
      <c r="A11" s="65">
        <f>'Standard 2'!C40</f>
        <v>0</v>
      </c>
      <c r="B11" s="47" t="s">
        <v>962</v>
      </c>
      <c r="C11" s="66" t="str">
        <f>'Standard 2'!B40</f>
        <v>b. The jurisdiction written training record provides documentation that each employee has completed the Standard 2 pre-requisite (“Pre”) training curriculum PRIOR to conducting independent retail food or foodservice inspections.</v>
      </c>
      <c r="D11" s="67">
        <f>'Standard 2'!D40</f>
        <v>0</v>
      </c>
    </row>
    <row r="12" spans="1:249" ht="130.5" x14ac:dyDescent="0.35">
      <c r="A12" s="65">
        <f>'Standard 2'!C42</f>
        <v>0</v>
      </c>
      <c r="B12" s="47" t="s">
        <v>963</v>
      </c>
      <c r="C12" s="66" t="str">
        <f>'Standard 2'!B42</f>
        <v>a. The jurisdiction maintains a written training record that provides confirmation that each employee completed a minimum of 25 joint field training inspections of retail food and/or foodservice establishments (if less than 25 joint field training inspections are performed, written documentation on file that FSIO has successfully demonstrated all required inspection competencies) PRIOR to conducting independent retail food or foodservice inspections</v>
      </c>
      <c r="D12" s="67">
        <f>'Standard 2'!D42</f>
        <v>0</v>
      </c>
    </row>
    <row r="13" spans="1:249" ht="101.5" x14ac:dyDescent="0.35">
      <c r="A13" s="65">
        <f>'Standard 2'!C43</f>
        <v>0</v>
      </c>
      <c r="B13" s="47" t="s">
        <v>964</v>
      </c>
      <c r="C13" s="66" t="str">
        <f>'Standard 2'!B43</f>
        <v>b. The jurisdiction maintains a written training record that provides confirmation that each employee successfully completed a field training process similar to that contained in the CFP Field Training Manual provided in Appendix B-2, Standard 2, PRIOR to conducting independent inspections of retail food and/or foodservice establishments.</v>
      </c>
      <c r="D13" s="67">
        <f>'Standard 2'!D43</f>
        <v>0</v>
      </c>
    </row>
    <row r="14" spans="1:249" ht="58" x14ac:dyDescent="0.35">
      <c r="A14" s="65">
        <f>'Standard 2'!C45</f>
        <v>0</v>
      </c>
      <c r="B14" s="47" t="s">
        <v>965</v>
      </c>
      <c r="C14" s="66" t="str">
        <f>'Standard 2'!B45</f>
        <v>a. The jurisdiction maintains a written training record that provides confirmation that each employee completed a minimum of 25 independent retail food and/or foodservice inspections PRIOR to field standardization.</v>
      </c>
      <c r="D14" s="67">
        <f>'Standard 2'!D45</f>
        <v>0</v>
      </c>
    </row>
    <row r="15" spans="1:249" ht="58" x14ac:dyDescent="0.35">
      <c r="A15" s="65">
        <f>'Standard 2'!C46</f>
        <v>0</v>
      </c>
      <c r="B15" s="47" t="s">
        <v>966</v>
      </c>
      <c r="C15" s="66" t="str">
        <f>'Standard 2'!B46</f>
        <v>b. The jurisdiction written training record provides documentation that each employee has completed ALL aspects of the Standard #2 training curriculum (“Pre”) and (“Post”) courses PRIOR to field standardization.</v>
      </c>
      <c r="D15" s="67">
        <f>'Standard 2'!D46</f>
        <v>0</v>
      </c>
    </row>
    <row r="16" spans="1:249" ht="72.5" x14ac:dyDescent="0.35">
      <c r="A16" s="65">
        <f>'Standard 2'!C48</f>
        <v>0</v>
      </c>
      <c r="B16" s="47" t="s">
        <v>967</v>
      </c>
      <c r="C16" s="66" t="str">
        <f>'Standard 2'!B48</f>
        <v>a. The jurisdiction maintains a written training record that provides documentation that each employee successfully completed a Standardization process similar to the FDA Procedures for Standardization within 24 months of hire or assignment to the retail food protection program.</v>
      </c>
      <c r="D16" s="67">
        <f>'Standard 2'!D48</f>
        <v>0</v>
      </c>
    </row>
    <row r="17" spans="1:4" ht="145" x14ac:dyDescent="0.35">
      <c r="A17" s="65">
        <f>'Standard 2'!C49</f>
        <v>0</v>
      </c>
      <c r="B17" s="47" t="s">
        <v>968</v>
      </c>
      <c r="C17" s="66" t="str">
        <f>'Standard 2'!B49</f>
        <v>b. The jurisdiction maintains a written training record that provides documentation that a standardized employee who is responsible for standardizing others has maintained their standardization by performing a minimum of four joint inspections with a training standard every three years.
Those who are not responsible for standardizing others have maintained their standardization by performing a minimum of four joint inspections with a training standard every five years.</v>
      </c>
      <c r="D17" s="67" t="str">
        <f>'Standard 2'!D49</f>
        <v xml:space="preserve">Changed and updated language to align with new requirements. </v>
      </c>
    </row>
    <row r="18" spans="1:4" ht="101.5" x14ac:dyDescent="0.35">
      <c r="A18" s="65">
        <f>'Standard 2'!C51</f>
        <v>0</v>
      </c>
      <c r="B18" s="47" t="s">
        <v>969</v>
      </c>
      <c r="C18" s="66" t="str">
        <f>'Standard 2'!B51</f>
        <v>a. The jurisdiction maintains a written training record that provides documentation that an employee responsible for standardizing others has 20 hours of continuing education every 36 months after the initial training (24 months) is completed. All other FSIOs must complete 30 contact hours every 60 months after the initial training (24 months) is completed.</v>
      </c>
      <c r="D18" s="67" t="str">
        <f>'Standard 2'!D51</f>
        <v xml:space="preserve">Changed and updated language to align with new requirements. </v>
      </c>
    </row>
    <row r="19" spans="1:4" x14ac:dyDescent="0.35">
      <c r="A19" s="65" t="str">
        <f>IF((OR(A20="NO",A21="NO",A22="NO",A23="NO",A24="NO",A25="NO",A26="NO",A27="NO",A28="NO",A29="NO",A30="NO")),"NO","YES")</f>
        <v>YES</v>
      </c>
      <c r="B19" s="61" t="s">
        <v>596</v>
      </c>
      <c r="C19" s="66" t="str">
        <f>C2</f>
        <v>Organizational Steps to Aid Success</v>
      </c>
      <c r="D19" s="67"/>
    </row>
    <row r="20" spans="1:4" ht="29" x14ac:dyDescent="0.35">
      <c r="A20" s="65">
        <f>'Standard 3'!C39</f>
        <v>0</v>
      </c>
      <c r="B20" s="47" t="s">
        <v>970</v>
      </c>
      <c r="C20" s="66" t="str">
        <f>'Standard 3'!B39</f>
        <v>a. The jurisdiction’s inspection form identifies foodborne illness risk factors and Food Code interventions.</v>
      </c>
      <c r="D20" s="67">
        <f>'Standard 3'!D39</f>
        <v>0</v>
      </c>
    </row>
    <row r="21" spans="1:4" ht="29" x14ac:dyDescent="0.35">
      <c r="A21" s="65">
        <f>'Standard 3'!C40</f>
        <v>0</v>
      </c>
      <c r="B21" s="47" t="s">
        <v>971</v>
      </c>
      <c r="C21" s="66" t="str">
        <f>'Standard 3'!B40</f>
        <v>b. The jurisdiction’s inspection form documents actual observations using the convention IN, OUT, NA, and NO.</v>
      </c>
      <c r="D21" s="67">
        <f>'Standard 3'!D40</f>
        <v>0</v>
      </c>
    </row>
    <row r="22" spans="1:4" ht="29" x14ac:dyDescent="0.35">
      <c r="A22" s="65">
        <f>'Standard 3'!C41</f>
        <v>0</v>
      </c>
      <c r="B22" s="47" t="s">
        <v>972</v>
      </c>
      <c r="C22" s="66" t="str">
        <f>'Standard 3'!B41</f>
        <v>c. The jurisdiction’s inspection form documents compliance and enforcement activities.</v>
      </c>
      <c r="D22" s="67">
        <f>'Standard 3'!D41</f>
        <v>0</v>
      </c>
    </row>
    <row r="23" spans="1:4" ht="43.5" x14ac:dyDescent="0.35">
      <c r="A23" s="65">
        <f>'Standard 3'!C43</f>
        <v>0</v>
      </c>
      <c r="B23" s="47" t="s">
        <v>973</v>
      </c>
      <c r="C23" s="66" t="str">
        <f>'Standard 3'!B43</f>
        <v>a. A risk assessment is used to group food establishments into at least 3 categories based on their potential and inherent food safety risks.</v>
      </c>
      <c r="D23" s="67">
        <f>'Standard 3'!D43</f>
        <v>0</v>
      </c>
    </row>
    <row r="24" spans="1:4" ht="29" x14ac:dyDescent="0.35">
      <c r="A24" s="65">
        <f>'Standard 3'!C45</f>
        <v>0</v>
      </c>
      <c r="B24" s="47" t="s">
        <v>974</v>
      </c>
      <c r="C24" s="66" t="str">
        <f>'Standard 3'!B45</f>
        <v>a. The jurisdiction’s inspection frequency is based on the assigned risk categories.</v>
      </c>
      <c r="D24" s="67">
        <f>'Standard 3'!D45</f>
        <v>0</v>
      </c>
    </row>
    <row r="25" spans="1:4" ht="43.5" x14ac:dyDescent="0.35">
      <c r="A25" s="65">
        <f>'Standard 3'!C47</f>
        <v>0</v>
      </c>
      <c r="B25" s="47" t="s">
        <v>975</v>
      </c>
      <c r="C25" s="66" t="str">
        <f>'Standard 3'!B47</f>
        <v>a. The jurisdiction has a written and implemented policy that requires on-site corrective action for foodborne illness risk factors observed to be out of compliance.</v>
      </c>
      <c r="D25" s="67">
        <f>'Standard 3'!D47</f>
        <v>0</v>
      </c>
    </row>
    <row r="26" spans="1:4" ht="43.5" x14ac:dyDescent="0.35">
      <c r="A26" s="65">
        <f>'Standard 3'!C48</f>
        <v>0</v>
      </c>
      <c r="B26" s="47" t="s">
        <v>976</v>
      </c>
      <c r="C26" s="66" t="str">
        <f>'Standard 3'!B48</f>
        <v>b. The jurisdiction has a written and implemented policy that requires discussion for long-term control of foodborne illness risk factors.</v>
      </c>
      <c r="D26" s="67">
        <f>'Standard 3'!D48</f>
        <v>0</v>
      </c>
    </row>
    <row r="27" spans="1:4" ht="43.5" x14ac:dyDescent="0.35">
      <c r="A27" s="65">
        <f>'Standard 3'!C49</f>
        <v>0</v>
      </c>
      <c r="B27" s="47" t="s">
        <v>977</v>
      </c>
      <c r="C27" s="66" t="str">
        <f>'Standard 3'!B49</f>
        <v>c. The jurisdiction has a written and implemented policy that requires follow-up activities on foodborne illness risk factor violations.</v>
      </c>
      <c r="D27" s="67">
        <f>'Standard 3'!D49</f>
        <v>0</v>
      </c>
    </row>
    <row r="28" spans="1:4" ht="43.5" x14ac:dyDescent="0.35">
      <c r="A28" s="65">
        <f>'Standard 3'!C51</f>
        <v>0</v>
      </c>
      <c r="B28" s="47" t="s">
        <v>978</v>
      </c>
      <c r="C28" s="66" t="str">
        <f>'Standard 3'!B51</f>
        <v>a. The jurisdiction has a written and implemented policy on variance requests related to foodborne illness risk factors and Food Code interventions.</v>
      </c>
      <c r="D28" s="67">
        <f>'Standard 3'!D51</f>
        <v>0</v>
      </c>
    </row>
    <row r="29" spans="1:4" ht="43.5" x14ac:dyDescent="0.35">
      <c r="A29" s="65">
        <f>'Standard 3'!C53</f>
        <v>0</v>
      </c>
      <c r="B29" s="47" t="s">
        <v>979</v>
      </c>
      <c r="C29" s="66" t="str">
        <f>'Standard 3'!B53</f>
        <v>a. The jurisdiction has a written and implemented policy for the validation and verification of HACCP plans, when a HACCP plan is required by the Code.</v>
      </c>
      <c r="D29" s="67">
        <f>'Standard 3'!D53</f>
        <v>0</v>
      </c>
    </row>
    <row r="30" spans="1:4" ht="58" x14ac:dyDescent="0.35">
      <c r="A30" s="65">
        <f>'Standard 3'!C55</f>
        <v>0</v>
      </c>
      <c r="B30" s="330" t="s">
        <v>980</v>
      </c>
      <c r="C30" s="66" t="str">
        <f>'Standard 3'!B55</f>
        <v>a. The jurisdiction has a plan review policy that requires plan review that complies with the Food Code or documentation of the process if it’s done by another jurisdiction of agency.</v>
      </c>
      <c r="D30" s="67" t="str">
        <f>'Standard 3'!D55</f>
        <v>New language for new item</v>
      </c>
    </row>
    <row r="31" spans="1:4" ht="29" x14ac:dyDescent="0.35">
      <c r="A31" s="65" t="str">
        <f>IF((OR(A32="NO",A33="NO",A34="NO",A35="NO",A36="NO",A37="NO",A38="NO",A39="NO",A40="NO",A41="NO",A42="NO",A43="NO",A44="NO",A45="NO",A46="NO",A47="NO",A48="NO",A49="NO",A50="NO",A51="NO",A52="NO",A53="NO",A54="NO",A55="NO",A56="NO")),"NO","YES")</f>
        <v>YES</v>
      </c>
      <c r="B31" s="61" t="s">
        <v>652</v>
      </c>
      <c r="C31" s="66" t="str">
        <f>C2</f>
        <v>Organizational Steps to Aid Success</v>
      </c>
      <c r="D31" s="67" t="str">
        <f>'Standard 3'!D55</f>
        <v>New language for new item</v>
      </c>
    </row>
    <row r="32" spans="1:4" ht="43.5" x14ac:dyDescent="0.35">
      <c r="A32" s="65">
        <f>'Standard 4'!C39</f>
        <v>0</v>
      </c>
      <c r="B32" s="47" t="s">
        <v>981</v>
      </c>
      <c r="C32" s="66" t="str">
        <f>'Standard 4'!B39</f>
        <v>a. The jurisdiction has a written quality assurance program that covers all regulatory staff that conducts retail food and/or foodservice inspections.</v>
      </c>
      <c r="D32" s="67">
        <f>'Standard 4'!D39</f>
        <v>0</v>
      </c>
    </row>
    <row r="33" spans="1:4" ht="58" x14ac:dyDescent="0.35">
      <c r="A33" s="65">
        <f>'Standard 4'!C40</f>
        <v>0</v>
      </c>
      <c r="B33" s="47" t="s">
        <v>982</v>
      </c>
      <c r="C33" s="66" t="str">
        <f>'Standard 4'!B40</f>
        <v>b. The jurisdiction’s written quality assurance program describes corrective actions to address an individual retail food program inspector’s performance quality or consistency issues when they are identified.</v>
      </c>
      <c r="D33" s="67" t="str">
        <f>'Standard 4'!D40</f>
        <v>Sub element b is eliminated and replaced with what was element c</v>
      </c>
    </row>
    <row r="34" spans="1:4" ht="58" x14ac:dyDescent="0.35">
      <c r="A34" s="65">
        <f>'Standard 4'!C42</f>
        <v>0</v>
      </c>
      <c r="B34" s="70" t="s">
        <v>983</v>
      </c>
      <c r="C34" s="66" t="str">
        <f>'Standard 4'!B42</f>
        <v>The jurisdictions quality assurance program provides a method to review or monitor, either individually or programmatically, the concepts in the twenty quality elements. The twenty elements follow in I. through XX.</v>
      </c>
      <c r="D34" s="67">
        <f>'Standard 4'!D42</f>
        <v>0</v>
      </c>
    </row>
    <row r="35" spans="1:4" ht="43.5" x14ac:dyDescent="0.35">
      <c r="A35" s="65">
        <f>'Standard 4'!C43</f>
        <v>0</v>
      </c>
      <c r="B35" s="47" t="s">
        <v>984</v>
      </c>
      <c r="C35" s="66" t="str">
        <f>'Standard 4'!B43</f>
        <v>I.  The jurisdiction’s quality assurance program assures that each inspector has the required equipment and forms to conduct the inspection.</v>
      </c>
      <c r="D35" s="67">
        <f>'Standard 4'!D43</f>
        <v>0</v>
      </c>
    </row>
    <row r="36" spans="1:4" ht="87" x14ac:dyDescent="0.35">
      <c r="A36" s="65">
        <f>'Standard 4'!C44</f>
        <v>0</v>
      </c>
      <c r="B36" s="47" t="s">
        <v>985</v>
      </c>
      <c r="C36" s="66" t="str">
        <f>'Standard 4'!B44</f>
        <v>II. The jurisdiction’s quality assurance program assures that each inspector reviews the contents of the establishment file, including the previous inspection report, reported complaints on file, and, if applicable, required HACCP Plans or documents supporting the issuance of a variance.</v>
      </c>
      <c r="D36" s="67">
        <f>'Standard 4'!D44</f>
        <v>0</v>
      </c>
    </row>
    <row r="37" spans="1:4" ht="87" x14ac:dyDescent="0.35">
      <c r="A37" s="65">
        <f>'Standard 4'!C45</f>
        <v>0</v>
      </c>
      <c r="B37" s="47" t="s">
        <v>986</v>
      </c>
      <c r="C37" s="66" t="str">
        <f>'Standard 4'!B45</f>
        <v>III. The jurisdiction’s quality assurance program assures that each inspector verifies that the establishment is in the proper risk category and that the required inspection frequency is being met, Informs the supervisor when the establishment is not in the proper risk category or when frequency is not met.</v>
      </c>
      <c r="D37" s="67">
        <f>'Standard 4'!D45</f>
        <v>0</v>
      </c>
    </row>
    <row r="38" spans="1:4" ht="58" x14ac:dyDescent="0.35">
      <c r="A38" s="65">
        <f>'Standard 4'!C46</f>
        <v>0</v>
      </c>
      <c r="B38" s="47" t="s">
        <v>987</v>
      </c>
      <c r="C38" s="66" t="str">
        <f>'Standard 4'!B46</f>
        <v>IV. The jurisdiction’s quality assurance program assures that each inspector provides identification as a regulatory official to the person in charge and states the purpose of the visit.</v>
      </c>
      <c r="D38" s="67">
        <f>'Standard 4'!D46</f>
        <v>0</v>
      </c>
    </row>
    <row r="39" spans="1:4" ht="72.5" x14ac:dyDescent="0.35">
      <c r="A39" s="65">
        <f>'Standard 4'!C47</f>
        <v>0</v>
      </c>
      <c r="B39" s="47" t="s">
        <v>988</v>
      </c>
      <c r="C39" s="66" t="str">
        <f>'Standard 4'!B47</f>
        <v>V. The jurisdiction’s quality assurance program assures that each inspector interprets and applies the jurisdiction’s laws, rules, policies, procedures, and regulations required for conducting retail food inspections.</v>
      </c>
      <c r="D39" s="67">
        <f>'Standard 4'!D47</f>
        <v>0</v>
      </c>
    </row>
    <row r="40" spans="1:4" ht="43.5" x14ac:dyDescent="0.35">
      <c r="A40" s="65">
        <f>'Standard 4'!C48</f>
        <v>0</v>
      </c>
      <c r="B40" s="47" t="s">
        <v>989</v>
      </c>
      <c r="C40" s="66" t="str">
        <f>'Standard 4'!B48</f>
        <v>VI. The jurisdiction’s quality assurance program assures that each inspector uses a risk-based inspection methodology to conduct the inspection.</v>
      </c>
      <c r="D40" s="67">
        <f>'Standard 4'!D48</f>
        <v>0</v>
      </c>
    </row>
    <row r="41" spans="1:4" ht="72.5" x14ac:dyDescent="0.35">
      <c r="A41" s="65">
        <f>'Standard 4'!C49</f>
        <v>0</v>
      </c>
      <c r="B41" s="47" t="s">
        <v>990</v>
      </c>
      <c r="C41" s="66" t="str">
        <f>'Standard 4'!B49</f>
        <v>VII. The jurisdiction’s quality assurance program assures that each inspector accurately determines the compliance status of each risk factor and Food Code intervention (i.e., IN compliance, OUT of compliance, Not Observed, or Not Applicable).</v>
      </c>
      <c r="D41" s="67">
        <f>'Standard 4'!D49</f>
        <v>0</v>
      </c>
    </row>
    <row r="42" spans="1:4" ht="58" x14ac:dyDescent="0.35">
      <c r="A42" s="65">
        <f>'Standard 4'!C50</f>
        <v>0</v>
      </c>
      <c r="B42" s="47" t="s">
        <v>991</v>
      </c>
      <c r="C42" s="66" t="str">
        <f>'Standard 4'!B50</f>
        <v>VIII. The jurisdiction’s quality assurance program assures that each inspector obtains corrective action for out-of-compliance risk factors and Food Code interventions in accordance with the jurisdictions policies.</v>
      </c>
      <c r="D42" s="67">
        <f>'Standard 4'!D50</f>
        <v>0</v>
      </c>
    </row>
    <row r="43" spans="1:4" ht="130.5" x14ac:dyDescent="0.35">
      <c r="A43" s="65">
        <f>'Standard 4'!C51</f>
        <v>0</v>
      </c>
      <c r="B43" s="47" t="s">
        <v>992</v>
      </c>
      <c r="C43" s="66" t="str">
        <f>'Standard 4'!B51</f>
        <v>IX. The jurisdiction’s quality assurance program assures that each inspector discusses options for the long-term control of risk factors with establishment managers when the same out-of-control risk factor occurs on consecutive inspections, in accordance with the jurisdiction’s policies. Options may include, but are not limited to, risk control plans, standard operating procedures, equipment and/or facility modification, menu modification, buyer specifications, remedial training, or HACCP Plans.</v>
      </c>
      <c r="D43" s="67">
        <f>'Standard 4'!D51</f>
        <v>0</v>
      </c>
    </row>
    <row r="44" spans="1:4" ht="87" x14ac:dyDescent="0.35">
      <c r="A44" s="65">
        <f>'Standard 4'!C52</f>
        <v>0</v>
      </c>
      <c r="B44" s="47" t="s">
        <v>993</v>
      </c>
      <c r="C44" s="66" t="str">
        <f>'Standard 4'!B52</f>
        <v>X. The jurisdiction’s quality assurance program assures that each inspector verifies correction of out-of-compliance observations identified during the previous inspection. In addition, follows through with compliance and enforcement in accordance with jurisdiction’s policies.</v>
      </c>
      <c r="D44" s="67">
        <f>'Standard 4'!D52</f>
        <v>0</v>
      </c>
    </row>
    <row r="45" spans="1:4" ht="72.5" x14ac:dyDescent="0.35">
      <c r="A45" s="65">
        <f>'Standard 4'!C53</f>
        <v>0</v>
      </c>
      <c r="B45" s="47" t="s">
        <v>994</v>
      </c>
      <c r="C45" s="66" t="str">
        <f>'Standard 4'!B53</f>
        <v>XI. The jurisdiction’s quality assurance program assures that each inspector conducts an exit interview that explains the out-of-compliance observations, corrective actions, and timeframes for correction, in accordance with the jurisdiction’s policies.</v>
      </c>
      <c r="D45" s="67">
        <f>'Standard 4'!D53</f>
        <v>0</v>
      </c>
    </row>
    <row r="46" spans="1:4" ht="72.5" x14ac:dyDescent="0.35">
      <c r="A46" s="65">
        <f>'Standard 4'!C54</f>
        <v>0</v>
      </c>
      <c r="B46" s="47" t="s">
        <v>995</v>
      </c>
      <c r="C46" s="66" t="str">
        <f>'Standard 4'!B54</f>
        <v>XII. The jurisdiction’s quality assurance program assures that each inspector provides the inspection report and, when necessary, cross-referenced documents, to the person in charge or permit holder, in accordance with the jurisdiction’s policies.</v>
      </c>
      <c r="D46" s="67">
        <f>'Standard 4'!D54</f>
        <v>0</v>
      </c>
    </row>
    <row r="47" spans="1:4" ht="43.5" x14ac:dyDescent="0.35">
      <c r="A47" s="65">
        <f>'Standard 4'!C55</f>
        <v>0</v>
      </c>
      <c r="B47" s="47" t="s">
        <v>996</v>
      </c>
      <c r="C47" s="66" t="str">
        <f>'Standard 4'!B55</f>
        <v>XIII. The jurisdiction’s quality assurance program assures that each inspector demonstrates proper sanitary practices as expected from a food service employee.</v>
      </c>
      <c r="D47" s="67">
        <f>'Standard 4'!D55</f>
        <v>0</v>
      </c>
    </row>
    <row r="48" spans="1:4" ht="58" x14ac:dyDescent="0.35">
      <c r="A48" s="65">
        <f>'Standard 4'!C56</f>
        <v>0</v>
      </c>
      <c r="B48" s="47" t="s">
        <v>997</v>
      </c>
      <c r="C48" s="66" t="str">
        <f>'Standard 4'!B56</f>
        <v>XIV. The jurisdiction’s quality assurance program assures that each inspector completed the inspection form per the jurisdiction’s policies (i.e., observations, public health reasons, applicable code reference, compliance dates).</v>
      </c>
      <c r="D48" s="67">
        <f>'Standard 4'!D56</f>
        <v>0</v>
      </c>
    </row>
    <row r="49" spans="1:4" ht="43.5" x14ac:dyDescent="0.35">
      <c r="A49" s="65">
        <f>'Standard 4'!C57</f>
        <v>0</v>
      </c>
      <c r="B49" s="47" t="s">
        <v>998</v>
      </c>
      <c r="C49" s="66" t="str">
        <f>'Standard 4'!B57</f>
        <v>XV. The jurisdiction’s quality assurance program assures that each inspector document the status of each risk factor and intervention (IN, OUT, NA, NO).</v>
      </c>
      <c r="D49" s="67">
        <f>'Standard 4'!D57</f>
        <v>0</v>
      </c>
    </row>
    <row r="50" spans="1:4" ht="58" x14ac:dyDescent="0.35">
      <c r="A50" s="65">
        <f>'Standard 4'!C58</f>
        <v>0</v>
      </c>
      <c r="B50" s="47" t="s">
        <v>999</v>
      </c>
      <c r="C50" s="66" t="str">
        <f>'Standard 4'!B58</f>
        <v>XVI. The jurisdiction’s quality assurance program assures that each inspector cites the proper code provisions for risk factors and Food Code interventions, in accordance with the jurisdiction’s policies.</v>
      </c>
      <c r="D50" s="67">
        <f>'Standard 4'!D58</f>
        <v>0</v>
      </c>
    </row>
    <row r="51" spans="1:4" ht="58" x14ac:dyDescent="0.35">
      <c r="A51" s="65">
        <f>'Standard 4'!C59</f>
        <v>0</v>
      </c>
      <c r="B51" s="47" t="s">
        <v>1000</v>
      </c>
      <c r="C51" s="66" t="str">
        <f>'Standard 4'!B59</f>
        <v>XVII. The jurisdiction’s quality assurance program assures that each inspector documents corrective action for out-of-compliance risk factors and Food Code interventions in accordance with the jurisdiction’s policies.</v>
      </c>
      <c r="D51" s="67">
        <f>'Standard 4'!D59</f>
        <v>0</v>
      </c>
    </row>
    <row r="52" spans="1:4" ht="130.5" x14ac:dyDescent="0.35">
      <c r="A52" s="65">
        <f>'Standard 4'!C60</f>
        <v>0</v>
      </c>
      <c r="B52" s="47" t="s">
        <v>1001</v>
      </c>
      <c r="C52" s="66" t="str">
        <f>'Standard 4'!B60</f>
        <v>XVIII. The jurisdiction’s quality assurance program assures that each inspector documents that options for the long-term control of risk factors were discussed with establishment managers when the same out-of-control risk factor occurs on consecutive inspections. Options may include, but are not limited to, risk control plans, standard operating procedures, equipment and/or facility modification, menu modification, buyer specifications, remedial training, or HACCP Plans.</v>
      </c>
      <c r="D52" s="67">
        <f>'Standard 4'!D60</f>
        <v>0</v>
      </c>
    </row>
    <row r="53" spans="1:4" ht="87" x14ac:dyDescent="0.35">
      <c r="A53" s="65">
        <f>'Standard 4'!C61</f>
        <v>0</v>
      </c>
      <c r="B53" s="47" t="s">
        <v>1002</v>
      </c>
      <c r="C53" s="66" t="str">
        <f>'Standard 4'!B61</f>
        <v>XIX. The jurisdiction’s quality assurance program assures that each inspector accurately completes compliance or regulatory documents (i.e., exhibits, attachments, sample forms), appropriately cross-references them within the inspection report, and includes them with the inspection report, in accordance with the jurisdiction’s policies.</v>
      </c>
      <c r="D53" s="67">
        <f>'Standard 4'!D61</f>
        <v>0</v>
      </c>
    </row>
    <row r="54" spans="1:4" ht="58" x14ac:dyDescent="0.35">
      <c r="A54" s="65">
        <f>'Standard 4'!C62</f>
        <v>0</v>
      </c>
      <c r="B54" s="47" t="s">
        <v>1003</v>
      </c>
      <c r="C54" s="66" t="str">
        <f>'Standard 4'!B62</f>
        <v>XX. The jurisdiction’s quality assurance program assures that each inspector files reports and other documentation in a timely manner, in accordance with the jurisdiction’s policies.</v>
      </c>
      <c r="D54" s="67">
        <f>'Standard 4'!D62</f>
        <v>0</v>
      </c>
    </row>
    <row r="55" spans="1:4" ht="101.5" x14ac:dyDescent="0.35">
      <c r="A55" s="65">
        <f>'Standard 4'!C64</f>
        <v>0</v>
      </c>
      <c r="B55" s="47" t="s">
        <v>1004</v>
      </c>
      <c r="C55" s="66" t="str">
        <f>'Standard 4'!B64</f>
        <v>a. The program effectiveness measure documents that 3 self-assessment field reviews were conducted for each employee performing retail food and or foodservice inspection work during the five-year self-assessment period. [New staff who have not completed Steps 1 through 3 of Standard 2 are exempt from this field measurement.]</v>
      </c>
      <c r="D55" s="67">
        <f>'Standard 4'!D64</f>
        <v>0</v>
      </c>
    </row>
    <row r="56" spans="1:4" ht="101.5" x14ac:dyDescent="0.35">
      <c r="A56" s="65">
        <f>'Standard 4'!C65</f>
        <v>0</v>
      </c>
      <c r="B56" s="47" t="s">
        <v>1005</v>
      </c>
      <c r="C56" s="66" t="str">
        <f>'Standard 4'!B65</f>
        <v>b. Based on the self-assessment field reviews using the statistical method described in Standard 4: Self-Assessment Worksheet, the jurisdiction’s regulatory staff achieves a rate of 75% on each quality element for jurisdictions with 10 or more inspectors. For jurisdictions with less than 10 inspectors, the achievement rate meets or exceeds the Table 4-1 calculation.</v>
      </c>
      <c r="D56" s="67">
        <f>'Standard 4'!D65</f>
        <v>0</v>
      </c>
    </row>
    <row r="57" spans="1:4" x14ac:dyDescent="0.35">
      <c r="A57" s="65" t="str">
        <f>IF((OR(A58="NO",A59="NO",A60="NO",A61="NO",A62="NO",A63="NO",A64="NO",A65="NO",A66="NO",A67="NO",A68="NO",A69="NO",A70="NO",A71="NO",A72="NO",A73="NO",A74="NO",A75="NO",A76="NO",A77="NO",A78="NO",A79="NO",A80="NO",A81="NO",A82="NO",A83="NO",A84="NO",A85="NO",A86="NO")),"NO","YES")</f>
        <v>YES</v>
      </c>
      <c r="B57" s="47" t="s">
        <v>705</v>
      </c>
      <c r="C57" s="66" t="str">
        <f>C2</f>
        <v>Organizational Steps to Aid Success</v>
      </c>
      <c r="D57" s="67"/>
    </row>
    <row r="58" spans="1:4" ht="116" x14ac:dyDescent="0.35">
      <c r="A58" s="65">
        <f>'Standard 5'!C39</f>
        <v>0</v>
      </c>
      <c r="B58" s="47" t="s">
        <v>1006</v>
      </c>
      <c r="C58" s="66" t="str">
        <f>'Standard 5'!B39</f>
        <v>a. The program has written operating procedures for responding to and/or conducting investigations of foodborne illness and food-related injury that clearly identify the roles, duties, and responsibilities of program staff and how the program interacts with other relevant departments and agencies. (The procedures may be contained in a single source document or in multiple documents.)</v>
      </c>
      <c r="D58" s="67">
        <f>'Standard 5'!D39</f>
        <v>0</v>
      </c>
    </row>
    <row r="59" spans="1:4" ht="58" x14ac:dyDescent="0.35">
      <c r="A59" s="65">
        <f>'Standard 5'!C40</f>
        <v>0</v>
      </c>
      <c r="B59" s="47" t="s">
        <v>1007</v>
      </c>
      <c r="C59" s="66" t="str">
        <f>'Standard 5'!B40</f>
        <v>b. The program maintains contact lists for individuals, departments, and agencies that may be involved in the investigation of foodborne illnesses, food-related injuries or contamination of food.</v>
      </c>
      <c r="D59" s="67">
        <f>'Standard 5'!D40</f>
        <v>0</v>
      </c>
    </row>
    <row r="60" spans="1:4" ht="101.5" x14ac:dyDescent="0.35">
      <c r="A60" s="65">
        <f>'Standard 5'!C41</f>
        <v>0</v>
      </c>
      <c r="B60" s="47" t="s">
        <v>1008</v>
      </c>
      <c r="C60" s="66" t="str">
        <f>'Standard 5'!B41</f>
        <v>c. The program maintains a written operating procedure or a Memorandum of Understanding (MOU) with the appropriate epidemiological investigation program/department to conduct foodborne illness investigations and to report findings. The operating procedure or MOU clearly identifies the roles, duties, and responsibilities of each party.</v>
      </c>
      <c r="D60" s="67">
        <f>'Standard 5'!D41</f>
        <v>0</v>
      </c>
    </row>
    <row r="61" spans="1:4" ht="101.5" x14ac:dyDescent="0.35">
      <c r="A61" s="65">
        <f>'Standard 5'!C42</f>
        <v>0</v>
      </c>
      <c r="B61" s="47" t="s">
        <v>1009</v>
      </c>
      <c r="C61" s="66" t="str">
        <f>'Standard 5'!B42</f>
        <v>d. The program maintains logs or databases for all complaint or referral reports from other sources alleging food-related illness, food-related injury, or intentional food contamination. The final disposition for each complaint is recorded in the log or database and is filed in, or linked to, the establishment record for retrieval purposes.</v>
      </c>
      <c r="D61" s="67">
        <f>'Standard 5'!D42</f>
        <v>0</v>
      </c>
    </row>
    <row r="62" spans="1:4" ht="43.5" x14ac:dyDescent="0.35">
      <c r="A62" s="65">
        <f>'Standard 5'!C43</f>
        <v>0</v>
      </c>
      <c r="B62" s="47" t="s">
        <v>1010</v>
      </c>
      <c r="C62" s="66" t="str">
        <f>'Standard 5'!B43</f>
        <v>e. Program procedures describe the disposition, action, or follow-up, and reporting required for each type of complaint or referral report.</v>
      </c>
      <c r="D62" s="67">
        <f>'Standard 5'!D43</f>
        <v>0</v>
      </c>
    </row>
    <row r="63" spans="1:4" ht="43.5" x14ac:dyDescent="0.35">
      <c r="A63" s="65">
        <f>'Standard 5'!C44</f>
        <v>0</v>
      </c>
      <c r="B63" s="47" t="s">
        <v>1011</v>
      </c>
      <c r="C63" s="66" t="str">
        <f>'Standard 5'!B44</f>
        <v>f. Program procedures require disposition, action or follow-up on each complaint or referral report alleging food-related illness or injury within 24 hours.</v>
      </c>
      <c r="D63" s="67">
        <f>'Standard 5'!D44</f>
        <v>0</v>
      </c>
    </row>
    <row r="64" spans="1:4" ht="58" x14ac:dyDescent="0.35">
      <c r="A64" s="65">
        <f>'Standard 5'!C45</f>
        <v>0</v>
      </c>
      <c r="B64" s="47" t="s">
        <v>1012</v>
      </c>
      <c r="C64" s="66" t="str">
        <f>'Standard 5'!B45</f>
        <v>g. The program has established procedures and guidance for collecting information on the suspect foods’ preparation, storage or handling during on-site illness, food-injury, or outbreak investigations.</v>
      </c>
      <c r="D64" s="67">
        <f>'Standard 5'!D45</f>
        <v>0</v>
      </c>
    </row>
    <row r="65" spans="1:4" ht="43.5" x14ac:dyDescent="0.35">
      <c r="A65" s="65">
        <f>'Standard 5'!C46</f>
        <v>0</v>
      </c>
      <c r="B65" s="47" t="s">
        <v>1013</v>
      </c>
      <c r="C65" s="66" t="str">
        <f>'Standard 5'!B46</f>
        <v>h. Program procedures provide guidance for immediate notification of appropriate law enforcement agencies if at any time intentional food contamination is suspected.</v>
      </c>
      <c r="D65" s="67">
        <f>'Standard 5'!D46</f>
        <v>0</v>
      </c>
    </row>
    <row r="66" spans="1:4" ht="72.5" x14ac:dyDescent="0.35">
      <c r="A66" s="65">
        <f>'Standard 5'!C47</f>
        <v>0</v>
      </c>
      <c r="B66" s="47" t="s">
        <v>1014</v>
      </c>
      <c r="C66" s="66" t="str">
        <f>'Standard 5'!B47</f>
        <v>i. Program procedures provide guidance for the notification of appropriate state and/or federal agencies when a complaint involves a product that originated outside the agency’s jurisdiction or has been shipped interstate.</v>
      </c>
      <c r="D66" s="67">
        <f>'Standard 5'!D47</f>
        <v>0</v>
      </c>
    </row>
    <row r="67" spans="1:4" ht="43.5" x14ac:dyDescent="0.35">
      <c r="A67" s="65">
        <f>'Standard 5'!C49</f>
        <v>0</v>
      </c>
      <c r="B67" s="47" t="s">
        <v>1015</v>
      </c>
      <c r="C67" s="66" t="str">
        <f>'Standard 5'!B49</f>
        <v>a. Possible contributing factors to the illness, food-related injury, or intentional food contamination are identified in each on-site investigation report.</v>
      </c>
      <c r="D67" s="67">
        <f>'Standard 5'!D49</f>
        <v>0</v>
      </c>
    </row>
    <row r="68" spans="1:4" ht="43.5" x14ac:dyDescent="0.35">
      <c r="A68" s="65">
        <f>'Standard 5'!C50</f>
        <v>0</v>
      </c>
      <c r="B68" s="47" t="s">
        <v>1016</v>
      </c>
      <c r="C68" s="66" t="str">
        <f>'Standard 5'!B50</f>
        <v>b. The program shares final reports of investigations with the state epidemiologist and reports of confirmed disease outbreaks with CDC.</v>
      </c>
      <c r="D68" s="67">
        <f>'Standard 5'!D50</f>
        <v>0</v>
      </c>
    </row>
    <row r="69" spans="1:4" ht="130.5" x14ac:dyDescent="0.35">
      <c r="A69" s="65">
        <f>'Standard 5'!C52</f>
        <v>0</v>
      </c>
      <c r="B69" s="47" t="s">
        <v>1017</v>
      </c>
      <c r="C69" s="66" t="str">
        <f>'Standard 5'!B52</f>
        <v>a. The program has a letter of understanding, written procedures, contract or MOU acknowledging that a laboratory(s) is willing and able to provide analytical support to the jurisdiction’s food program. The documentation describes the type of biological, chemical, radiological contaminants or other food adulterants that can be identified by the laboratory. The laboratory support available includes the ability to conduct environmental, food, and/or clinical sample analyses.</v>
      </c>
      <c r="D69" s="67">
        <f>'Standard 5'!D52</f>
        <v>0</v>
      </c>
    </row>
    <row r="70" spans="1:4" ht="130.5" x14ac:dyDescent="0.35">
      <c r="A70" s="65">
        <f>'Standard 5'!C53</f>
        <v>0</v>
      </c>
      <c r="B70" s="47" t="s">
        <v>1018</v>
      </c>
      <c r="C70" s="66" t="str">
        <f>'Standard 5'!B53</f>
        <v>b. The program maintains a list of alternative laboratory contacts from which assistance could be sought in the event that a food-related emergency exceeds the capability of the primary support lab(s) listed in paragraph 3.a. This list should also identify potential sources of laboratory support such as FDA, USDA, CDC, or environmental laboratories for specific analysis that cannot be performed by the jurisdiction’s primary laboratory(s).</v>
      </c>
      <c r="D70" s="67">
        <f>'Standard 5'!D53</f>
        <v>0</v>
      </c>
    </row>
    <row r="71" spans="1:4" ht="101.5" x14ac:dyDescent="0.35">
      <c r="A71" s="65">
        <f>'Standard 5'!C55</f>
        <v>0</v>
      </c>
      <c r="B71" s="47" t="s">
        <v>1019</v>
      </c>
      <c r="C71" s="66" t="str">
        <f>'Standard 5'!B55</f>
        <v>a. Program management has an established procedure to address the trace-back of foods implicated in an illness, outbreak or intentional food contamination. The track-back procedure provides for the coordinated involvement of all appropriate agencies and identifies a coordinator to guide the investigation. Trace-back reports are shared with all agencies involved and with CDC.</v>
      </c>
      <c r="D71" s="67">
        <f>'Standard 5'!D55</f>
        <v>0</v>
      </c>
    </row>
    <row r="72" spans="1:4" ht="43.5" x14ac:dyDescent="0.35">
      <c r="A72" s="65">
        <f>'Standard 5'!C57</f>
        <v>0</v>
      </c>
      <c r="B72" s="47" t="s">
        <v>1020</v>
      </c>
      <c r="C72" s="66" t="str">
        <f>'Standard 5'!B57</f>
        <v>a. Program management has an established procedure to address the recall of foods implicated in an illness, outbreak, or intentional food contamination.</v>
      </c>
      <c r="D72" s="67">
        <f>'Standard 5'!D57</f>
        <v>0</v>
      </c>
    </row>
    <row r="73" spans="1:4" ht="43.5" x14ac:dyDescent="0.35">
      <c r="A73" s="65">
        <f>'Standard 5'!C58</f>
        <v>0</v>
      </c>
      <c r="B73" s="47" t="s">
        <v>1021</v>
      </c>
      <c r="C73" s="66" t="str">
        <f>'Standard 5'!B58</f>
        <v>b. When the jurisdiction has the responsibility to request or monitor a product recall, written procedures equivalent to 21 CFR Part 7 are followed.</v>
      </c>
      <c r="D73" s="67">
        <f>'Standard 5'!D58</f>
        <v>0</v>
      </c>
    </row>
    <row r="74" spans="1:4" ht="43.5" x14ac:dyDescent="0.35">
      <c r="A74" s="65">
        <f>'Standard 5'!C59</f>
        <v>0</v>
      </c>
      <c r="B74" s="47" t="s">
        <v>1022</v>
      </c>
      <c r="C74" s="66" t="str">
        <f>'Standard 5'!B59</f>
        <v>c. Written policies and procedures exist for verifying the effectiveness of recall actions by firms (effectiveness checks) when requested by another agency.</v>
      </c>
      <c r="D74" s="67">
        <f>'Standard 5'!D59</f>
        <v>0</v>
      </c>
    </row>
    <row r="75" spans="1:4" ht="101.5" x14ac:dyDescent="0.35">
      <c r="A75" s="65">
        <f>'Standard 5'!C61</f>
        <v>0</v>
      </c>
      <c r="B75" s="47" t="s">
        <v>1023</v>
      </c>
      <c r="C75" s="66" t="str">
        <f>'Standard 5'!B61</f>
        <v>a. The program has a written policy and procedure that defines a protocol for providing information to the public regarding a foodborne illness outbreak or food safety emergency. The protocol should address coordination and cooperation with other agencies involved in the investigation. A media person is designated in the protocol.</v>
      </c>
      <c r="D75" s="67">
        <f>'Standard 5'!D61</f>
        <v>0</v>
      </c>
    </row>
    <row r="76" spans="1:4" ht="116" x14ac:dyDescent="0.35">
      <c r="A76" s="65">
        <f>'Standard 5'!C63</f>
        <v>0</v>
      </c>
      <c r="B76" s="47" t="s">
        <v>1024</v>
      </c>
      <c r="C76" s="66" t="str">
        <f>'Standard 5'!B63</f>
        <v>a. At least once per year, the program conducts a review of the data in the complaint log or database and the illness and food-related injury investigations to identify trends and possible contributing factors that are most likely to cause illness or injury. These periodic reviews of multiple complaints and contributing factors may suggest a need for further investigations and may suggest steps for illness prevention.</v>
      </c>
      <c r="D76" s="67">
        <f>'Standard 5'!D63</f>
        <v>0</v>
      </c>
    </row>
    <row r="77" spans="1:4" ht="72.5" x14ac:dyDescent="0.35">
      <c r="A77" s="65">
        <f>'Standard 5'!C64</f>
        <v>0</v>
      </c>
      <c r="B77" s="47" t="s">
        <v>1025</v>
      </c>
      <c r="C77" s="66" t="str">
        <f>'Standard 5'!B64</f>
        <v>b. The review is conducted with prevention in mind and focuses on, but is not limited to, the following: 
1) Foodborne disease outbreaks, suspect foodborne outbreaks and confirmed foodborne disease outbreaks in a single establishment;</v>
      </c>
      <c r="D77" s="67" t="str">
        <f>'Standard 5'!D64</f>
        <v>Updated language</v>
      </c>
    </row>
    <row r="78" spans="1:4" ht="43.5" x14ac:dyDescent="0.35">
      <c r="A78" s="65">
        <f>'Standard 5'!C65</f>
        <v>0</v>
      </c>
      <c r="B78" s="47" t="s">
        <v>1026</v>
      </c>
      <c r="C78" s="66" t="str">
        <f>'Standard 5'!B65</f>
        <v>2) Foodborne disease outbreaks, suspect foodborneoutbreaks and confirmed foodborne disease outbreaks in the same establishment type;</v>
      </c>
      <c r="D78" s="67" t="str">
        <f>'Standard 5'!D65</f>
        <v>Updated language</v>
      </c>
    </row>
    <row r="79" spans="1:4" ht="43.5" x14ac:dyDescent="0.35">
      <c r="A79" s="65">
        <f>'Standard 5'!C66</f>
        <v>0</v>
      </c>
      <c r="B79" s="47" t="s">
        <v>1027</v>
      </c>
      <c r="C79" s="66" t="str">
        <f>'Standard 5'!B66</f>
        <v>3) Foodborne disease outbreaks, suspect foodborne outbreaks and confirmed foodborne disease outbreaks implicating the same food;</v>
      </c>
      <c r="D79" s="67" t="str">
        <f>'Standard 5'!D66</f>
        <v>Updated language</v>
      </c>
    </row>
    <row r="80" spans="1:4" ht="43.5" x14ac:dyDescent="0.35">
      <c r="A80" s="65">
        <f>'Standard 5'!C67</f>
        <v>0</v>
      </c>
      <c r="B80" s="47" t="s">
        <v>1028</v>
      </c>
      <c r="C80" s="66" t="str">
        <f>'Standard 5'!B67</f>
        <v>4) Foodborne disease outbreaks, suspect foodborne outbreaks and confirmed foodborne disease outbreaks associated with a similar food preparation process;</v>
      </c>
      <c r="D80" s="67" t="str">
        <f>'Standard 5'!D67</f>
        <v>Updated language</v>
      </c>
    </row>
    <row r="81" spans="1:4" x14ac:dyDescent="0.35">
      <c r="A81" s="65">
        <f>'Standard 5'!C68</f>
        <v>0</v>
      </c>
      <c r="B81" s="47" t="s">
        <v>1029</v>
      </c>
      <c r="C81" s="66" t="str">
        <f>'Standard 5'!B68</f>
        <v>5) Number of confirmed foodborne disease outbreaks;</v>
      </c>
      <c r="D81" s="67">
        <f>'Standard 5'!D68</f>
        <v>0</v>
      </c>
    </row>
    <row r="82" spans="1:4" ht="29" x14ac:dyDescent="0.35">
      <c r="A82" s="65">
        <f>'Standard 5'!C69</f>
        <v>0</v>
      </c>
      <c r="B82" s="47" t="s">
        <v>1030</v>
      </c>
      <c r="C82" s="66" t="str">
        <f>'Standard 5'!B69</f>
        <v>6) Number of foodborne disease outbreaks and suspect foodborne disease outbreaks;</v>
      </c>
      <c r="D82" s="67">
        <f>'Standard 5'!D69</f>
        <v>0</v>
      </c>
    </row>
    <row r="83" spans="1:4" x14ac:dyDescent="0.35">
      <c r="A83" s="65">
        <f>'Standard 5'!C70</f>
        <v>0</v>
      </c>
      <c r="B83" s="47" t="s">
        <v>1031</v>
      </c>
      <c r="C83" s="66" t="str">
        <f>'Standard 5'!B70</f>
        <v>7) Contributing factors most often identified;</v>
      </c>
      <c r="D83" s="67">
        <f>'Standard 5'!D70</f>
        <v>0</v>
      </c>
    </row>
    <row r="84" spans="1:4" ht="29" x14ac:dyDescent="0.35">
      <c r="A84" s="65">
        <f>'Standard 5'!C71</f>
        <v>0</v>
      </c>
      <c r="B84" s="47" t="s">
        <v>1032</v>
      </c>
      <c r="C84" s="66" t="str">
        <f>'Standard 5'!B71</f>
        <v>8) Number of complaints involving real and alleged threats of intentional food contamination; and</v>
      </c>
      <c r="D84" s="67">
        <f>'Standard 5'!D71</f>
        <v>0</v>
      </c>
    </row>
    <row r="85" spans="1:4" ht="43.5" x14ac:dyDescent="0.35">
      <c r="A85" s="65">
        <f>'Standard 5'!C72</f>
        <v>0</v>
      </c>
      <c r="B85" s="47" t="s">
        <v>1033</v>
      </c>
      <c r="C85" s="66" t="str">
        <f>'Standard 5'!B72</f>
        <v>9) Number of complaints involving the same agent and any complaints involving unusual agents when agents are identified.</v>
      </c>
      <c r="D85" s="67">
        <f>'Standard 5'!D72</f>
        <v>0</v>
      </c>
    </row>
    <row r="86" spans="1:4" ht="145" x14ac:dyDescent="0.35">
      <c r="A86" s="65">
        <f>'Standard 5'!C73</f>
        <v>0</v>
      </c>
      <c r="B86" s="47" t="s">
        <v>1034</v>
      </c>
      <c r="C86" s="66" t="str">
        <f>'Standard 5'!B73</f>
        <v>c. In the event that there have been no illness or food-related injury outbreak investigations conducted during the twelve months prior to the trend analysis, program management will plan and conduct a mock foodborne illness or food defense investigation to test program readiness. The mock investigation should simulate response to an actual illness outbreak and include on-site inspection, sample collection and analysis. A mock investigation must be completed at least once per year when no illness outbreak investigations occur.</v>
      </c>
      <c r="D86" s="67">
        <f>'Standard 5'!D73</f>
        <v>0</v>
      </c>
    </row>
    <row r="87" spans="1:4" x14ac:dyDescent="0.35">
      <c r="A87" s="65" t="str">
        <f>IF((OR(A88="NO",A89="NO",A90="NO",A91="NO")),"NO","YES")</f>
        <v>YES</v>
      </c>
      <c r="B87" s="47" t="s">
        <v>784</v>
      </c>
      <c r="C87" s="66" t="str">
        <f>C2</f>
        <v>Organizational Steps to Aid Success</v>
      </c>
      <c r="D87" s="67"/>
    </row>
    <row r="88" spans="1:4" ht="72.5" x14ac:dyDescent="0.35">
      <c r="A88" s="65">
        <f>'Standard 6'!C39</f>
        <v>0</v>
      </c>
      <c r="B88" s="47" t="s">
        <v>1035</v>
      </c>
      <c r="C88" s="66" t="str">
        <f>'Standard 6'!B39</f>
        <v>a. The jurisdiction’s has a written step-by-step compliance and enforcement procedure that describes what actions and tools (i.e. forms/documents/interventions) are to be used to achieve compliance.</v>
      </c>
      <c r="D88" s="67">
        <f>'Standard 6'!D39</f>
        <v>0</v>
      </c>
    </row>
    <row r="89" spans="1:4" ht="58" x14ac:dyDescent="0.35">
      <c r="A89" s="65">
        <f>'Standard 6'!C40</f>
        <v>0</v>
      </c>
      <c r="B89" s="47" t="s">
        <v>1036</v>
      </c>
      <c r="C89" s="66" t="str">
        <f>'Standard 6'!B40</f>
        <v>b. The jurisdiction’s inspection form(s) record and quantify the compliance status of  foodborne illness risk factors, Food Code interventions and other serious code violations.</v>
      </c>
      <c r="D89" s="67">
        <f>'Standard 6'!D40</f>
        <v>0</v>
      </c>
    </row>
    <row r="90" spans="1:4" ht="87" x14ac:dyDescent="0.35">
      <c r="A90" s="65">
        <f>'Standard 6'!C42</f>
        <v>0</v>
      </c>
      <c r="B90" s="47" t="s">
        <v>1037</v>
      </c>
      <c r="C90" s="66" t="str">
        <f>'Standard 6'!B42</f>
        <v>a. The jurisdiction has written documentation that verifies the review of the effectiveness of the staff’s implementation of the program’s compliance and enforcement procedure that includes a selection of establishment files for review in accordance with the Standard criteria.</v>
      </c>
      <c r="D90" s="67">
        <f>'Standard 6'!D42</f>
        <v>0</v>
      </c>
    </row>
    <row r="91" spans="1:4" ht="87" x14ac:dyDescent="0.35">
      <c r="A91" s="65">
        <f>'Standard 6'!C43</f>
        <v>0</v>
      </c>
      <c r="B91" s="47" t="s">
        <v>1038</v>
      </c>
      <c r="C91" s="66" t="str">
        <f>'Standard 6'!B43</f>
        <v>b. The jurisdiction has written documentation verifying that at least 80 percent of the sampled files follow the agency’s step-by-step compliance and enforcement procedures and actions were taken to resolve out-of-compliance risk factors recorded on the selected routine inspection in accordance with the Standard criteria.</v>
      </c>
      <c r="D91" s="67">
        <f>'Standard 6'!D43</f>
        <v>0</v>
      </c>
    </row>
    <row r="92" spans="1:4" x14ac:dyDescent="0.35">
      <c r="A92" s="65" t="str">
        <f>IF((OR(A93="NO",A94="NO")),"NO","YES")</f>
        <v>YES</v>
      </c>
      <c r="B92" s="47" t="s">
        <v>1039</v>
      </c>
      <c r="C92" s="66" t="str">
        <f>C2</f>
        <v>Organizational Steps to Aid Success</v>
      </c>
      <c r="D92" s="67"/>
    </row>
    <row r="93" spans="1:4" ht="116" x14ac:dyDescent="0.35">
      <c r="A93" s="65">
        <f>'Standard 7'!C39</f>
        <v>0</v>
      </c>
      <c r="B93" s="47" t="s">
        <v>1040</v>
      </c>
      <c r="C93" s="66" t="str">
        <f>'Standard 7'!B39</f>
        <v>The jurisdiction maintains written documentation confirming that the agency has sponsored or actively participated in at least one meeting/forum annually, such as food safety task forces, advisory boards / committees, customer surveys, web-based meetings or forums. Documentation confirms that offers of participation have been extended to industry and consumer representatives.</v>
      </c>
      <c r="D93" s="67">
        <f>'Standard 7'!D39</f>
        <v>0</v>
      </c>
    </row>
    <row r="94" spans="1:4" ht="159.5" x14ac:dyDescent="0.35">
      <c r="A94" s="65">
        <f>'Standard 7'!C41</f>
        <v>0</v>
      </c>
      <c r="B94" s="47" t="s">
        <v>1041</v>
      </c>
      <c r="C94" s="66" t="str">
        <f>'Standard 7'!B41</f>
        <v>The jurisdiction maintains written documentation confirming that the agency has sponsored or coordinated at least one educational outreach activity annually directed at industry, consumer groups, the media, and/or elected officials. Educational outreach activities focus on increasing awareness of foodborne illness risk factors and control methods to prevent foodborne illness and may include industry recognition programs, web sites, newsletters, Fight BAC campaigns, food safety month activities, food worker training, and use of oral culture learner materials.</v>
      </c>
      <c r="D94" s="67">
        <f>'Standard 7'!D41</f>
        <v>0</v>
      </c>
    </row>
    <row r="95" spans="1:4" x14ac:dyDescent="0.35">
      <c r="A95" s="65" t="str">
        <f>IF((OR(A96="NO",A97="NO",A98="NO",A99="NO",A100="NO",A101="NO",A102="NO",A103="NO",A104="NO",A105="NO",A106="NO",A107="NO",A108="NO")),"NO","YES")</f>
        <v>YES</v>
      </c>
      <c r="B95" s="47" t="s">
        <v>816</v>
      </c>
      <c r="C95" s="66" t="str">
        <f>C2</f>
        <v>Organizational Steps to Aid Success</v>
      </c>
      <c r="D95" s="67"/>
    </row>
    <row r="96" spans="1:4" ht="145" x14ac:dyDescent="0.35">
      <c r="A96" s="65">
        <f>'Standard 8'!C39</f>
        <v>0</v>
      </c>
      <c r="B96" s="47" t="s">
        <v>1042</v>
      </c>
      <c r="C96" s="66" t="str">
        <f>'Standard 8'!B39</f>
        <v>a. The jurisdiction has written documentation, calculations, or a program resource assessment that demonstrates a staffing level of one FTE for every 280-320 retail food program inspections performed or the staffing level set by the jurisdiction.
Note: The jurisdiction may use an alternative for determining and calculating staffing level. It should be indicated within the Self-Assessment General Comments section.</v>
      </c>
      <c r="D96" s="67">
        <f>'Standard 8'!D39</f>
        <v>0</v>
      </c>
    </row>
    <row r="97" spans="1:4" ht="87" x14ac:dyDescent="0.35">
      <c r="A97" s="65">
        <f>'Standard 8'!C41</f>
        <v>0</v>
      </c>
      <c r="B97" s="47" t="s">
        <v>1043</v>
      </c>
      <c r="C97" s="66" t="str">
        <f>'Standard 8'!B41</f>
        <v>a. The jurisdiction can show through written records, equipment inventories, or actual observations that each retail food program inspector has a head cover, thermocouple, flashlight, sanitization test kit, heat sensitive tapes or maximum registering thermometer, and necessary forms and administrative materials.</v>
      </c>
      <c r="D97" s="67">
        <f>'Standard 8'!D41</f>
        <v>0</v>
      </c>
    </row>
    <row r="98" spans="1:4" ht="72.5" x14ac:dyDescent="0.35">
      <c r="A98" s="65">
        <f>'Standard 8'!C42</f>
        <v>0</v>
      </c>
      <c r="B98" s="47" t="s">
        <v>1044</v>
      </c>
      <c r="C98" s="66" t="str">
        <f>'Standard 8'!B42</f>
        <v>b. The jurisdiction has a written procedure for obtaining the use of computers, cameras, black lights, pH meters, foodborne illness kits, sample collection kits, data loggers, and cell phones should this equipment not be part of the agency’s general equipment inventory.</v>
      </c>
      <c r="D98" s="67">
        <f>'Standard 8'!D42</f>
        <v>0</v>
      </c>
    </row>
    <row r="99" spans="1:4" ht="58" x14ac:dyDescent="0.35">
      <c r="A99" s="65">
        <f>'Standard 8'!C44</f>
        <v>0</v>
      </c>
      <c r="B99" s="47" t="s">
        <v>1045</v>
      </c>
      <c r="C99" s="66" t="str">
        <f>'Standard 8'!B44</f>
        <v>a. The jurisdiction has written documentation, calculations, or a program resource assessment that demonstrates sufficient equipment is available to support the record keeping system utilized by the program.</v>
      </c>
      <c r="D99" s="67">
        <f>'Standard 8'!D44</f>
        <v>0</v>
      </c>
    </row>
    <row r="100" spans="1:4" ht="43.5" x14ac:dyDescent="0.35">
      <c r="A100" s="65">
        <f>'Standard 8'!C45</f>
        <v>0</v>
      </c>
      <c r="B100" s="47" t="s">
        <v>1046</v>
      </c>
      <c r="C100" s="66" t="str">
        <f>'Standard 8'!B45</f>
        <v>b. The jurisdiction has a system in place to collect, analyze, retain and report pertinent information required to manage and  implement the program.</v>
      </c>
      <c r="D100" s="67">
        <f>'Standard 8'!D45</f>
        <v>0</v>
      </c>
    </row>
    <row r="101" spans="1:4" ht="58" x14ac:dyDescent="0.35">
      <c r="A101" s="65">
        <f>'Standard 8'!C47</f>
        <v>0</v>
      </c>
      <c r="B101" s="47" t="s">
        <v>1047</v>
      </c>
      <c r="C101" s="66" t="str">
        <f>'Standard 8'!B47</f>
        <v>a. The jurisdiction has conducted an assessment to determine if the agency has the budget, staffing, and equipment necessary to meet Standard #1 – Regulatory Foundation.</v>
      </c>
      <c r="D101" s="67">
        <f>'Standard 8'!D47</f>
        <v>0</v>
      </c>
    </row>
    <row r="102" spans="1:4" ht="58" x14ac:dyDescent="0.35">
      <c r="A102" s="65">
        <f>'Standard 8'!C48</f>
        <v>0</v>
      </c>
      <c r="B102" s="47" t="s">
        <v>1048</v>
      </c>
      <c r="C102" s="66" t="str">
        <f>'Standard 8'!B48</f>
        <v>b. The jurisdiction has conducted an assessment to determine if the agency has the budget, staffing, and equipment necessary to meet Standard #2 – Trained Regulatory Staff.</v>
      </c>
      <c r="D102" s="67">
        <f>'Standard 8'!D48</f>
        <v>0</v>
      </c>
    </row>
    <row r="103" spans="1:4" ht="58" x14ac:dyDescent="0.35">
      <c r="A103" s="65">
        <f>'Standard 8'!C49</f>
        <v>0</v>
      </c>
      <c r="B103" s="47" t="s">
        <v>1049</v>
      </c>
      <c r="C103" s="66" t="str">
        <f>'Standard 8'!B49</f>
        <v>c. The jurisdiction has conducted an assessment to determine if the agency has the budget, staffing, and equipment necessary to meet Standard #3 – Inspection Program Based on HACCP Principles.</v>
      </c>
      <c r="D103" s="67">
        <f>'Standard 8'!D49</f>
        <v>0</v>
      </c>
    </row>
    <row r="104" spans="1:4" ht="58" x14ac:dyDescent="0.35">
      <c r="A104" s="65">
        <f>'Standard 8'!C50</f>
        <v>0</v>
      </c>
      <c r="B104" s="47" t="s">
        <v>1050</v>
      </c>
      <c r="C104" s="66" t="str">
        <f>'Standard 8'!B50</f>
        <v>d. The jurisdiction has conducted an assessment to determine if the agency has the budget, staffing, and equipment necessary to meet Standard #4 – Uniform Inspection Program.</v>
      </c>
      <c r="D104" s="67">
        <f>'Standard 8'!D50</f>
        <v>0</v>
      </c>
    </row>
    <row r="105" spans="1:4" ht="58" x14ac:dyDescent="0.35">
      <c r="A105" s="65">
        <f>'Standard 8'!C51</f>
        <v>0</v>
      </c>
      <c r="B105" s="47" t="s">
        <v>1051</v>
      </c>
      <c r="C105" s="66" t="str">
        <f>'Standard 8'!B51</f>
        <v>e. The jurisdiction has conducted an assessment to determine if the agency has the budget, staffing, and equipment necessary to meet Standard #5 – Foodborne Illness and Food Security Preparedness and Response..</v>
      </c>
      <c r="D105" s="67">
        <f>'Standard 8'!D51</f>
        <v>0</v>
      </c>
    </row>
    <row r="106" spans="1:4" ht="58" x14ac:dyDescent="0.35">
      <c r="A106" s="65">
        <f>'Standard 8'!C52</f>
        <v>0</v>
      </c>
      <c r="B106" s="47" t="s">
        <v>1052</v>
      </c>
      <c r="C106" s="66" t="str">
        <f>'Standard 8'!B52</f>
        <v>f. The jurisdiction has conducted an assessment to determine if the agency has the budget, staffing, and equipment necessary to meet Standard #6 – Compliance and Enforcement.</v>
      </c>
      <c r="D106" s="67">
        <f>'Standard 8'!D52</f>
        <v>0</v>
      </c>
    </row>
    <row r="107" spans="1:4" ht="58" x14ac:dyDescent="0.35">
      <c r="A107" s="65">
        <f>'Standard 8'!C53</f>
        <v>0</v>
      </c>
      <c r="B107" s="47" t="s">
        <v>1053</v>
      </c>
      <c r="C107" s="66" t="str">
        <f>'Standard 8'!B53</f>
        <v>g. The jurisdiction has conducted an assessment to determine if the agency has the budget, staffing, and equipment necessary to meet Standard #7 – Industry and Community Relations.</v>
      </c>
      <c r="D107" s="67">
        <f>'Standard 8'!D53</f>
        <v>0</v>
      </c>
    </row>
    <row r="108" spans="1:4" ht="58" x14ac:dyDescent="0.35">
      <c r="A108" s="65">
        <f>'Standard 8'!C54</f>
        <v>0</v>
      </c>
      <c r="B108" s="47" t="s">
        <v>1054</v>
      </c>
      <c r="C108" s="66" t="str">
        <f>'Standard 8'!B54</f>
        <v>h. The jurisdiction has conducted an assessment to determine if the agency has the budget, staffing, and equipment necessary to meet Standard #9 – Program Assessment.</v>
      </c>
      <c r="D108" s="67">
        <f>'Standard 8'!D54</f>
        <v>0</v>
      </c>
    </row>
    <row r="109" spans="1:4" x14ac:dyDescent="0.35">
      <c r="A109" s="65" t="str">
        <f>IF((OR(A110="NO",A111="NO",A112="NO",A113="NO",A114="NO",A115="NO",A116="NO")),"NO","YES")</f>
        <v>YES</v>
      </c>
      <c r="B109" s="47" t="s">
        <v>866</v>
      </c>
      <c r="C109" s="66" t="str">
        <f>C2</f>
        <v>Organizational Steps to Aid Success</v>
      </c>
      <c r="D109" s="67"/>
    </row>
    <row r="110" spans="1:4" ht="58" x14ac:dyDescent="0.35">
      <c r="A110" s="65">
        <f>'Standard 9'!C39</f>
        <v>0</v>
      </c>
      <c r="B110" s="47" t="s">
        <v>1055</v>
      </c>
      <c r="C110" s="66" t="str">
        <f>'Standard 9'!B39</f>
        <v>a. A study on the occurrence of foodborne illness risk factors has been completed and includes data for each facility category regulated by the jurisdiction collected over the study cycle.</v>
      </c>
      <c r="D110" s="67" t="str">
        <f>'Standard 9'!D39</f>
        <v>Updated language</v>
      </c>
    </row>
    <row r="111" spans="1:4" ht="116" x14ac:dyDescent="0.35">
      <c r="A111" s="65">
        <f>'Standard 9'!C40</f>
        <v>0</v>
      </c>
      <c r="B111" s="47" t="s">
        <v>1056</v>
      </c>
      <c r="C111" s="66" t="str">
        <f>'Standard 9'!B40</f>
        <v>b. The data collection form includes items pertaining to the foodborne illness risk factors.
1) Food from Unsafe Sources;
2) Improper Holding/Time and Temperature;
3) Inadequate Cooking;
4) Poor Personal Hygiene; and 
5) Contaminated Equipment/Protection from Contamination.</v>
      </c>
      <c r="D111" s="67" t="str">
        <f>'Standard 9'!D40</f>
        <v>Updated language</v>
      </c>
    </row>
    <row r="112" spans="1:4" ht="43.5" x14ac:dyDescent="0.35">
      <c r="A112" s="65">
        <f>'Standard 9'!C41</f>
        <v>0</v>
      </c>
      <c r="B112" s="47" t="s">
        <v>1057</v>
      </c>
      <c r="C112" s="66" t="str">
        <f>'Standard 9'!B41</f>
        <v>c. The data collection form provides for marking actual observations of food practices within an establishment (IN, OUT, NO, and NA).</v>
      </c>
      <c r="D112" s="67">
        <f>'Standard 9'!D41</f>
        <v>0</v>
      </c>
    </row>
    <row r="113" spans="1:4" ht="29" x14ac:dyDescent="0.35">
      <c r="A113" s="65">
        <f>'Standard 9'!C43</f>
        <v>0</v>
      </c>
      <c r="B113" s="47" t="s">
        <v>1058</v>
      </c>
      <c r="C113" s="66" t="str">
        <f>'Standard 9'!B43</f>
        <v>a. A report shows the results of the data collection from the jurisdiction’s risk factor study</v>
      </c>
      <c r="D113" s="67" t="str">
        <f>'Standard 9'!D43</f>
        <v>Updated language</v>
      </c>
    </row>
    <row r="114" spans="1:4" ht="43.5" x14ac:dyDescent="0.35">
      <c r="A114" s="65">
        <f>'Standard 9'!C44</f>
        <v>0</v>
      </c>
      <c r="B114" s="47" t="s">
        <v>1059</v>
      </c>
      <c r="C114" s="66" t="str">
        <f>'Standard 9'!B44</f>
        <v>b. The report provides quantitative measurements to assess the trends in the occurrence of risk factors over time.</v>
      </c>
      <c r="D114" s="67" t="str">
        <f>'Standard 9'!D44</f>
        <v>Updated language</v>
      </c>
    </row>
    <row r="115" spans="1:4" ht="58" x14ac:dyDescent="0.35">
      <c r="A115" s="65">
        <f>'Standard 9'!C46</f>
        <v>0</v>
      </c>
      <c r="B115" s="47" t="s">
        <v>1060</v>
      </c>
      <c r="C115" s="66" t="str">
        <f>'Standard 9'!B46</f>
        <v>a. A targeted intervention strategy designed to address the occurrence of the risk factor(s) identified in their risk factor study is implemented and its effectiveness evaluated.</v>
      </c>
      <c r="D115" s="67" t="str">
        <f>'Standard 9'!D46</f>
        <v>Updated language</v>
      </c>
    </row>
    <row r="116" spans="1:4" ht="44" thickBot="1" x14ac:dyDescent="0.4">
      <c r="A116" s="71">
        <f>'Standard 9'!C47</f>
        <v>0</v>
      </c>
      <c r="B116" s="72" t="s">
        <v>1061</v>
      </c>
      <c r="C116" s="73" t="str">
        <f>'Standard 9'!B47</f>
        <v>b. Documentation is provided of performed interventions, actions, or activities designed to improve control of foodborne illness risk factors.</v>
      </c>
      <c r="D116" s="74">
        <f>'Standard 9'!D47</f>
        <v>0</v>
      </c>
    </row>
    <row r="117" spans="1:4" x14ac:dyDescent="0.35">
      <c r="C117"/>
    </row>
    <row r="118" spans="1:4" x14ac:dyDescent="0.35">
      <c r="C118"/>
    </row>
    <row r="119" spans="1:4" x14ac:dyDescent="0.35">
      <c r="C119"/>
    </row>
    <row r="120" spans="1:4" x14ac:dyDescent="0.35">
      <c r="C120"/>
    </row>
    <row r="121" spans="1:4" x14ac:dyDescent="0.35">
      <c r="C121"/>
    </row>
    <row r="122" spans="1:4" x14ac:dyDescent="0.35">
      <c r="C122"/>
    </row>
    <row r="123" spans="1:4" x14ac:dyDescent="0.35">
      <c r="C123"/>
    </row>
    <row r="124" spans="1:4" x14ac:dyDescent="0.35">
      <c r="C124"/>
    </row>
    <row r="125" spans="1:4" x14ac:dyDescent="0.35">
      <c r="C125"/>
    </row>
    <row r="126" spans="1:4" x14ac:dyDescent="0.35">
      <c r="C126"/>
    </row>
    <row r="127" spans="1:4" x14ac:dyDescent="0.35">
      <c r="C127"/>
    </row>
    <row r="128" spans="1:4" x14ac:dyDescent="0.35">
      <c r="C128"/>
    </row>
    <row r="129" spans="4:4" customFormat="1" x14ac:dyDescent="0.35">
      <c r="D129" s="35"/>
    </row>
    <row r="130" spans="4:4" customFormat="1" x14ac:dyDescent="0.35">
      <c r="D130" s="35"/>
    </row>
    <row r="131" spans="4:4" customFormat="1" x14ac:dyDescent="0.35">
      <c r="D131" s="35"/>
    </row>
    <row r="132" spans="4:4" customFormat="1" x14ac:dyDescent="0.35">
      <c r="D132" s="35"/>
    </row>
    <row r="133" spans="4:4" customFormat="1" x14ac:dyDescent="0.35">
      <c r="D133" s="35"/>
    </row>
    <row r="134" spans="4:4" customFormat="1" x14ac:dyDescent="0.35">
      <c r="D134" s="35"/>
    </row>
    <row r="135" spans="4:4" customFormat="1" x14ac:dyDescent="0.35">
      <c r="D135" s="35"/>
    </row>
    <row r="136" spans="4:4" customFormat="1" x14ac:dyDescent="0.35">
      <c r="D136" s="35"/>
    </row>
    <row r="137" spans="4:4" customFormat="1" x14ac:dyDescent="0.35">
      <c r="D137" s="35"/>
    </row>
    <row r="138" spans="4:4" customFormat="1" x14ac:dyDescent="0.35">
      <c r="D138" s="35"/>
    </row>
    <row r="139" spans="4:4" customFormat="1" x14ac:dyDescent="0.35">
      <c r="D139" s="35"/>
    </row>
    <row r="140" spans="4:4" customFormat="1" x14ac:dyDescent="0.35">
      <c r="D140" s="35"/>
    </row>
    <row r="141" spans="4:4" customFormat="1" x14ac:dyDescent="0.35">
      <c r="D141" s="35"/>
    </row>
    <row r="142" spans="4:4" customFormat="1" x14ac:dyDescent="0.35">
      <c r="D142" s="35"/>
    </row>
    <row r="143" spans="4:4" customFormat="1" x14ac:dyDescent="0.35">
      <c r="D143" s="35"/>
    </row>
    <row r="144" spans="4:4" customFormat="1" x14ac:dyDescent="0.35">
      <c r="D144" s="35"/>
    </row>
    <row r="145" spans="4:4" customFormat="1" x14ac:dyDescent="0.35">
      <c r="D145" s="35"/>
    </row>
    <row r="146" spans="4:4" customFormat="1" x14ac:dyDescent="0.35">
      <c r="D146" s="35"/>
    </row>
    <row r="147" spans="4:4" customFormat="1" x14ac:dyDescent="0.35">
      <c r="D147" s="35"/>
    </row>
    <row r="148" spans="4:4" customFormat="1" x14ac:dyDescent="0.35">
      <c r="D148" s="35"/>
    </row>
    <row r="149" spans="4:4" customFormat="1" x14ac:dyDescent="0.35">
      <c r="D149" s="35"/>
    </row>
    <row r="150" spans="4:4" customFormat="1" x14ac:dyDescent="0.35">
      <c r="D150" s="35"/>
    </row>
    <row r="151" spans="4:4" customFormat="1" x14ac:dyDescent="0.35">
      <c r="D151" s="35"/>
    </row>
    <row r="152" spans="4:4" customFormat="1" x14ac:dyDescent="0.35">
      <c r="D152" s="35"/>
    </row>
    <row r="153" spans="4:4" customFormat="1" x14ac:dyDescent="0.35">
      <c r="D153" s="35"/>
    </row>
    <row r="154" spans="4:4" customFormat="1" x14ac:dyDescent="0.35">
      <c r="D154" s="35"/>
    </row>
    <row r="155" spans="4:4" customFormat="1" x14ac:dyDescent="0.35">
      <c r="D155" s="35"/>
    </row>
    <row r="156" spans="4:4" customFormat="1" x14ac:dyDescent="0.35">
      <c r="D156" s="35"/>
    </row>
    <row r="157" spans="4:4" customFormat="1" x14ac:dyDescent="0.35">
      <c r="D157" s="35"/>
    </row>
    <row r="158" spans="4:4" customFormat="1" x14ac:dyDescent="0.35">
      <c r="D158" s="35"/>
    </row>
    <row r="159" spans="4:4" customFormat="1" x14ac:dyDescent="0.35">
      <c r="D159" s="35"/>
    </row>
    <row r="160" spans="4:4" customFormat="1" x14ac:dyDescent="0.35">
      <c r="D160" s="35"/>
    </row>
    <row r="161" spans="4:4" customFormat="1" x14ac:dyDescent="0.35">
      <c r="D161" s="35"/>
    </row>
    <row r="162" spans="4:4" customFormat="1" x14ac:dyDescent="0.35">
      <c r="D162" s="35"/>
    </row>
    <row r="163" spans="4:4" customFormat="1" x14ac:dyDescent="0.35">
      <c r="D163" s="35"/>
    </row>
    <row r="164" spans="4:4" customFormat="1" x14ac:dyDescent="0.35">
      <c r="D164" s="35"/>
    </row>
    <row r="165" spans="4:4" customFormat="1" x14ac:dyDescent="0.35">
      <c r="D165" s="35"/>
    </row>
    <row r="166" spans="4:4" customFormat="1" x14ac:dyDescent="0.35">
      <c r="D166" s="35"/>
    </row>
    <row r="167" spans="4:4" customFormat="1" x14ac:dyDescent="0.35">
      <c r="D167" s="35"/>
    </row>
    <row r="168" spans="4:4" customFormat="1" x14ac:dyDescent="0.35">
      <c r="D168" s="35"/>
    </row>
    <row r="169" spans="4:4" customFormat="1" x14ac:dyDescent="0.35">
      <c r="D169" s="35"/>
    </row>
    <row r="170" spans="4:4" customFormat="1" x14ac:dyDescent="0.35">
      <c r="D170" s="35"/>
    </row>
    <row r="171" spans="4:4" customFormat="1" x14ac:dyDescent="0.35">
      <c r="D171" s="35"/>
    </row>
    <row r="172" spans="4:4" customFormat="1" x14ac:dyDescent="0.35">
      <c r="D172" s="35"/>
    </row>
    <row r="173" spans="4:4" customFormat="1" x14ac:dyDescent="0.35">
      <c r="D173" s="35"/>
    </row>
    <row r="174" spans="4:4" customFormat="1" x14ac:dyDescent="0.35">
      <c r="D174" s="35"/>
    </row>
    <row r="175" spans="4:4" customFormat="1" x14ac:dyDescent="0.35">
      <c r="D175" s="35"/>
    </row>
    <row r="176" spans="4:4" customFormat="1" x14ac:dyDescent="0.35">
      <c r="D176" s="35"/>
    </row>
    <row r="177" spans="4:4" customFormat="1" x14ac:dyDescent="0.35">
      <c r="D177" s="35"/>
    </row>
    <row r="178" spans="4:4" customFormat="1" x14ac:dyDescent="0.35">
      <c r="D178" s="35"/>
    </row>
    <row r="179" spans="4:4" customFormat="1" x14ac:dyDescent="0.35">
      <c r="D179" s="35"/>
    </row>
    <row r="180" spans="4:4" customFormat="1" x14ac:dyDescent="0.35">
      <c r="D180" s="35"/>
    </row>
    <row r="181" spans="4:4" customFormat="1" x14ac:dyDescent="0.35">
      <c r="D181" s="35"/>
    </row>
    <row r="182" spans="4:4" customFormat="1" x14ac:dyDescent="0.35">
      <c r="D182" s="35"/>
    </row>
    <row r="183" spans="4:4" customFormat="1" x14ac:dyDescent="0.35">
      <c r="D183" s="35"/>
    </row>
    <row r="184" spans="4:4" customFormat="1" x14ac:dyDescent="0.35">
      <c r="D184" s="35"/>
    </row>
    <row r="185" spans="4:4" customFormat="1" x14ac:dyDescent="0.35">
      <c r="D185" s="35"/>
    </row>
    <row r="186" spans="4:4" customFormat="1" x14ac:dyDescent="0.35">
      <c r="D186" s="35"/>
    </row>
    <row r="187" spans="4:4" customFormat="1" x14ac:dyDescent="0.35">
      <c r="D187" s="35"/>
    </row>
    <row r="188" spans="4:4" customFormat="1" x14ac:dyDescent="0.35">
      <c r="D188" s="35"/>
    </row>
    <row r="189" spans="4:4" customFormat="1" x14ac:dyDescent="0.35">
      <c r="D189" s="35"/>
    </row>
    <row r="190" spans="4:4" customFormat="1" x14ac:dyDescent="0.35">
      <c r="D190" s="35"/>
    </row>
    <row r="191" spans="4:4" customFormat="1" x14ac:dyDescent="0.35">
      <c r="D191" s="35"/>
    </row>
    <row r="192" spans="4:4" customFormat="1" x14ac:dyDescent="0.35">
      <c r="D192" s="35"/>
    </row>
    <row r="193" spans="4:4" customFormat="1" x14ac:dyDescent="0.35">
      <c r="D193" s="35"/>
    </row>
    <row r="194" spans="4:4" customFormat="1" x14ac:dyDescent="0.35">
      <c r="D194" s="35"/>
    </row>
    <row r="195" spans="4:4" customFormat="1" x14ac:dyDescent="0.35">
      <c r="D195" s="35"/>
    </row>
    <row r="196" spans="4:4" customFormat="1" x14ac:dyDescent="0.35">
      <c r="D196" s="35"/>
    </row>
    <row r="197" spans="4:4" customFormat="1" x14ac:dyDescent="0.35">
      <c r="D197" s="35"/>
    </row>
    <row r="198" spans="4:4" customFormat="1" x14ac:dyDescent="0.35">
      <c r="D198" s="35"/>
    </row>
    <row r="199" spans="4:4" customFormat="1" x14ac:dyDescent="0.35">
      <c r="D199" s="35"/>
    </row>
    <row r="200" spans="4:4" customFormat="1" x14ac:dyDescent="0.35">
      <c r="D200" s="35"/>
    </row>
    <row r="201" spans="4:4" customFormat="1" x14ac:dyDescent="0.35">
      <c r="D201" s="35"/>
    </row>
    <row r="202" spans="4:4" customFormat="1" x14ac:dyDescent="0.35">
      <c r="D202" s="35"/>
    </row>
    <row r="203" spans="4:4" customFormat="1" x14ac:dyDescent="0.35">
      <c r="D203" s="35"/>
    </row>
    <row r="204" spans="4:4" customFormat="1" x14ac:dyDescent="0.35">
      <c r="D204" s="35"/>
    </row>
    <row r="205" spans="4:4" customFormat="1" x14ac:dyDescent="0.35">
      <c r="D205" s="35"/>
    </row>
    <row r="206" spans="4:4" customFormat="1" x14ac:dyDescent="0.35">
      <c r="D206" s="35"/>
    </row>
    <row r="207" spans="4:4" customFormat="1" x14ac:dyDescent="0.35">
      <c r="D207" s="35"/>
    </row>
    <row r="208" spans="4:4" customFormat="1" x14ac:dyDescent="0.35">
      <c r="D208" s="35"/>
    </row>
    <row r="209" spans="4:4" customFormat="1" x14ac:dyDescent="0.35">
      <c r="D209" s="35"/>
    </row>
    <row r="210" spans="4:4" customFormat="1" x14ac:dyDescent="0.35">
      <c r="D210" s="35"/>
    </row>
    <row r="211" spans="4:4" customFormat="1" x14ac:dyDescent="0.35">
      <c r="D211" s="35"/>
    </row>
    <row r="212" spans="4:4" customFormat="1" x14ac:dyDescent="0.35">
      <c r="D212" s="35"/>
    </row>
    <row r="213" spans="4:4" customFormat="1" x14ac:dyDescent="0.35">
      <c r="D213" s="35"/>
    </row>
    <row r="214" spans="4:4" customFormat="1" x14ac:dyDescent="0.35">
      <c r="D214" s="35"/>
    </row>
    <row r="215" spans="4:4" customFormat="1" x14ac:dyDescent="0.35">
      <c r="D215" s="35"/>
    </row>
    <row r="216" spans="4:4" customFormat="1" x14ac:dyDescent="0.35">
      <c r="D216" s="35"/>
    </row>
    <row r="217" spans="4:4" customFormat="1" x14ac:dyDescent="0.35">
      <c r="D217" s="35"/>
    </row>
    <row r="218" spans="4:4" customFormat="1" x14ac:dyDescent="0.35">
      <c r="D218" s="35"/>
    </row>
    <row r="219" spans="4:4" customFormat="1" x14ac:dyDescent="0.35">
      <c r="D219" s="35"/>
    </row>
    <row r="220" spans="4:4" customFormat="1" x14ac:dyDescent="0.35">
      <c r="D220" s="35"/>
    </row>
    <row r="221" spans="4:4" customFormat="1" x14ac:dyDescent="0.35">
      <c r="D221" s="35"/>
    </row>
    <row r="222" spans="4:4" customFormat="1" x14ac:dyDescent="0.35">
      <c r="D222" s="35"/>
    </row>
    <row r="223" spans="4:4" customFormat="1" x14ac:dyDescent="0.35">
      <c r="D223" s="35"/>
    </row>
    <row r="224" spans="4:4" customFormat="1" x14ac:dyDescent="0.35">
      <c r="D224" s="35"/>
    </row>
    <row r="225" spans="4:4" customFormat="1" x14ac:dyDescent="0.35">
      <c r="D225" s="35"/>
    </row>
    <row r="226" spans="4:4" customFormat="1" x14ac:dyDescent="0.35">
      <c r="D226" s="35"/>
    </row>
    <row r="227" spans="4:4" customFormat="1" x14ac:dyDescent="0.35">
      <c r="D227" s="35"/>
    </row>
    <row r="228" spans="4:4" customFormat="1" x14ac:dyDescent="0.35">
      <c r="D228" s="35"/>
    </row>
    <row r="229" spans="4:4" customFormat="1" x14ac:dyDescent="0.35">
      <c r="D229" s="35"/>
    </row>
    <row r="230" spans="4:4" customFormat="1" x14ac:dyDescent="0.35">
      <c r="D230" s="35"/>
    </row>
    <row r="231" spans="4:4" customFormat="1" x14ac:dyDescent="0.35">
      <c r="D231" s="35"/>
    </row>
    <row r="232" spans="4:4" customFormat="1" x14ac:dyDescent="0.35">
      <c r="D232" s="35"/>
    </row>
    <row r="233" spans="4:4" customFormat="1" x14ac:dyDescent="0.35">
      <c r="D233" s="35"/>
    </row>
    <row r="234" spans="4:4" customFormat="1" x14ac:dyDescent="0.35">
      <c r="D234" s="35"/>
    </row>
    <row r="235" spans="4:4" customFormat="1" x14ac:dyDescent="0.35">
      <c r="D235" s="35"/>
    </row>
    <row r="236" spans="4:4" customFormat="1" x14ac:dyDescent="0.35">
      <c r="D236" s="35"/>
    </row>
    <row r="237" spans="4:4" customFormat="1" x14ac:dyDescent="0.35">
      <c r="D237" s="35"/>
    </row>
    <row r="238" spans="4:4" customFormat="1" x14ac:dyDescent="0.35">
      <c r="D238" s="35"/>
    </row>
    <row r="239" spans="4:4" customFormat="1" x14ac:dyDescent="0.35">
      <c r="D239" s="35"/>
    </row>
    <row r="240" spans="4:4" customFormat="1" x14ac:dyDescent="0.35">
      <c r="D240" s="35"/>
    </row>
    <row r="241" spans="4:4" customFormat="1" x14ac:dyDescent="0.35">
      <c r="D241" s="35"/>
    </row>
    <row r="242" spans="4:4" customFormat="1" x14ac:dyDescent="0.35">
      <c r="D242" s="35"/>
    </row>
    <row r="243" spans="4:4" customFormat="1" x14ac:dyDescent="0.35">
      <c r="D243" s="35"/>
    </row>
    <row r="244" spans="4:4" customFormat="1" x14ac:dyDescent="0.35">
      <c r="D244" s="35"/>
    </row>
    <row r="245" spans="4:4" customFormat="1" x14ac:dyDescent="0.35">
      <c r="D245" s="35"/>
    </row>
    <row r="246" spans="4:4" customFormat="1" x14ac:dyDescent="0.35">
      <c r="D246" s="35"/>
    </row>
    <row r="247" spans="4:4" customFormat="1" x14ac:dyDescent="0.35">
      <c r="D247" s="35"/>
    </row>
    <row r="248" spans="4:4" customFormat="1" x14ac:dyDescent="0.35">
      <c r="D248" s="35"/>
    </row>
    <row r="249" spans="4:4" customFormat="1" x14ac:dyDescent="0.35">
      <c r="D249" s="35"/>
    </row>
    <row r="250" spans="4:4" customFormat="1" x14ac:dyDescent="0.35">
      <c r="D250" s="35"/>
    </row>
    <row r="251" spans="4:4" customFormat="1" x14ac:dyDescent="0.35">
      <c r="D251" s="35"/>
    </row>
    <row r="252" spans="4:4" customFormat="1" x14ac:dyDescent="0.35">
      <c r="D252" s="35"/>
    </row>
    <row r="253" spans="4:4" customFormat="1" x14ac:dyDescent="0.35">
      <c r="D253" s="35"/>
    </row>
    <row r="254" spans="4:4" customFormat="1" x14ac:dyDescent="0.35">
      <c r="D254" s="35"/>
    </row>
    <row r="255" spans="4:4" customFormat="1" x14ac:dyDescent="0.35">
      <c r="D255" s="35"/>
    </row>
    <row r="256" spans="4:4" customFormat="1" x14ac:dyDescent="0.35">
      <c r="D256" s="35"/>
    </row>
    <row r="257" spans="4:4" customFormat="1" x14ac:dyDescent="0.35">
      <c r="D257" s="35"/>
    </row>
    <row r="258" spans="4:4" customFormat="1" x14ac:dyDescent="0.35">
      <c r="D258" s="35"/>
    </row>
    <row r="259" spans="4:4" customFormat="1" x14ac:dyDescent="0.35">
      <c r="D259" s="35"/>
    </row>
    <row r="260" spans="4:4" customFormat="1" x14ac:dyDescent="0.35">
      <c r="D260" s="35"/>
    </row>
    <row r="261" spans="4:4" customFormat="1" x14ac:dyDescent="0.35">
      <c r="D261" s="35"/>
    </row>
    <row r="262" spans="4:4" customFormat="1" x14ac:dyDescent="0.35">
      <c r="D262" s="35"/>
    </row>
    <row r="263" spans="4:4" customFormat="1" x14ac:dyDescent="0.35">
      <c r="D263" s="35"/>
    </row>
    <row r="264" spans="4:4" customFormat="1" x14ac:dyDescent="0.35">
      <c r="D264" s="35"/>
    </row>
    <row r="265" spans="4:4" customFormat="1" x14ac:dyDescent="0.35">
      <c r="D265" s="35"/>
    </row>
    <row r="266" spans="4:4" customFormat="1" x14ac:dyDescent="0.35">
      <c r="D266" s="35"/>
    </row>
    <row r="267" spans="4:4" customFormat="1" x14ac:dyDescent="0.35">
      <c r="D267" s="35"/>
    </row>
    <row r="268" spans="4:4" customFormat="1" x14ac:dyDescent="0.35">
      <c r="D268" s="35"/>
    </row>
    <row r="269" spans="4:4" customFormat="1" x14ac:dyDescent="0.35">
      <c r="D269" s="35"/>
    </row>
    <row r="270" spans="4:4" customFormat="1" x14ac:dyDescent="0.35">
      <c r="D270" s="35"/>
    </row>
    <row r="271" spans="4:4" customFormat="1" x14ac:dyDescent="0.35">
      <c r="D271" s="35"/>
    </row>
    <row r="272" spans="4:4" customFormat="1" x14ac:dyDescent="0.35">
      <c r="D272" s="35"/>
    </row>
    <row r="273" spans="4:4" customFormat="1" x14ac:dyDescent="0.35">
      <c r="D273" s="35"/>
    </row>
    <row r="274" spans="4:4" customFormat="1" x14ac:dyDescent="0.35">
      <c r="D274" s="35"/>
    </row>
    <row r="275" spans="4:4" customFormat="1" x14ac:dyDescent="0.35">
      <c r="D275" s="35"/>
    </row>
    <row r="276" spans="4:4" customFormat="1" x14ac:dyDescent="0.35">
      <c r="D276" s="35"/>
    </row>
    <row r="277" spans="4:4" customFormat="1" x14ac:dyDescent="0.35">
      <c r="D277" s="35"/>
    </row>
    <row r="278" spans="4:4" customFormat="1" x14ac:dyDescent="0.35">
      <c r="D278" s="35"/>
    </row>
    <row r="279" spans="4:4" customFormat="1" x14ac:dyDescent="0.35">
      <c r="D279" s="35"/>
    </row>
    <row r="280" spans="4:4" customFormat="1" x14ac:dyDescent="0.35">
      <c r="D280" s="35"/>
    </row>
    <row r="281" spans="4:4" customFormat="1" x14ac:dyDescent="0.35">
      <c r="D281" s="35"/>
    </row>
    <row r="282" spans="4:4" customFormat="1" x14ac:dyDescent="0.35">
      <c r="D282" s="35"/>
    </row>
    <row r="283" spans="4:4" customFormat="1" x14ac:dyDescent="0.35">
      <c r="D283" s="35"/>
    </row>
    <row r="284" spans="4:4" customFormat="1" x14ac:dyDescent="0.35">
      <c r="D284" s="35"/>
    </row>
    <row r="285" spans="4:4" customFormat="1" x14ac:dyDescent="0.35">
      <c r="D285" s="35"/>
    </row>
    <row r="286" spans="4:4" customFormat="1" x14ac:dyDescent="0.35">
      <c r="D286" s="35"/>
    </row>
    <row r="287" spans="4:4" customFormat="1" x14ac:dyDescent="0.35">
      <c r="D287" s="35"/>
    </row>
    <row r="288" spans="4:4" customFormat="1" x14ac:dyDescent="0.35">
      <c r="D288" s="35"/>
    </row>
    <row r="289" spans="4:4" customFormat="1" x14ac:dyDescent="0.35">
      <c r="D289" s="35"/>
    </row>
    <row r="290" spans="4:4" customFormat="1" x14ac:dyDescent="0.35">
      <c r="D290" s="35"/>
    </row>
    <row r="291" spans="4:4" customFormat="1" x14ac:dyDescent="0.35">
      <c r="D291" s="35"/>
    </row>
    <row r="292" spans="4:4" customFormat="1" x14ac:dyDescent="0.35">
      <c r="D292" s="35"/>
    </row>
    <row r="293" spans="4:4" customFormat="1" x14ac:dyDescent="0.35">
      <c r="D293" s="35"/>
    </row>
    <row r="294" spans="4:4" customFormat="1" x14ac:dyDescent="0.35">
      <c r="D294" s="35"/>
    </row>
    <row r="295" spans="4:4" customFormat="1" x14ac:dyDescent="0.35">
      <c r="D295" s="35"/>
    </row>
    <row r="296" spans="4:4" customFormat="1" x14ac:dyDescent="0.35">
      <c r="D296" s="35"/>
    </row>
    <row r="297" spans="4:4" customFormat="1" x14ac:dyDescent="0.35">
      <c r="D297" s="35"/>
    </row>
    <row r="298" spans="4:4" customFormat="1" x14ac:dyDescent="0.35">
      <c r="D298" s="35"/>
    </row>
    <row r="299" spans="4:4" customFormat="1" x14ac:dyDescent="0.35">
      <c r="D299" s="35"/>
    </row>
    <row r="300" spans="4:4" customFormat="1" x14ac:dyDescent="0.35">
      <c r="D300" s="35"/>
    </row>
    <row r="301" spans="4:4" customFormat="1" x14ac:dyDescent="0.35">
      <c r="D301" s="35"/>
    </row>
    <row r="302" spans="4:4" customFormat="1" x14ac:dyDescent="0.35">
      <c r="D302" s="35"/>
    </row>
    <row r="303" spans="4:4" customFormat="1" x14ac:dyDescent="0.35">
      <c r="D303" s="35"/>
    </row>
    <row r="304" spans="4:4" customFormat="1" x14ac:dyDescent="0.35">
      <c r="D304" s="35"/>
    </row>
    <row r="305" spans="4:4" customFormat="1" x14ac:dyDescent="0.35">
      <c r="D305" s="35"/>
    </row>
    <row r="306" spans="4:4" customFormat="1" x14ac:dyDescent="0.35">
      <c r="D306" s="35"/>
    </row>
    <row r="307" spans="4:4" customFormat="1" x14ac:dyDescent="0.35">
      <c r="D307" s="35"/>
    </row>
    <row r="308" spans="4:4" customFormat="1" x14ac:dyDescent="0.35">
      <c r="D308" s="35"/>
    </row>
    <row r="309" spans="4:4" customFormat="1" x14ac:dyDescent="0.35">
      <c r="D309" s="35"/>
    </row>
    <row r="310" spans="4:4" customFormat="1" x14ac:dyDescent="0.35">
      <c r="D310" s="35"/>
    </row>
    <row r="311" spans="4:4" customFormat="1" x14ac:dyDescent="0.35">
      <c r="D311" s="35"/>
    </row>
    <row r="312" spans="4:4" customFormat="1" x14ac:dyDescent="0.35">
      <c r="D312" s="35"/>
    </row>
    <row r="313" spans="4:4" customFormat="1" x14ac:dyDescent="0.35">
      <c r="D313" s="35"/>
    </row>
    <row r="314" spans="4:4" customFormat="1" x14ac:dyDescent="0.35">
      <c r="D314" s="35"/>
    </row>
    <row r="315" spans="4:4" customFormat="1" x14ac:dyDescent="0.35">
      <c r="D315" s="35"/>
    </row>
    <row r="316" spans="4:4" customFormat="1" x14ac:dyDescent="0.35">
      <c r="D316" s="35"/>
    </row>
    <row r="317" spans="4:4" customFormat="1" x14ac:dyDescent="0.35">
      <c r="D317" s="35"/>
    </row>
    <row r="318" spans="4:4" customFormat="1" x14ac:dyDescent="0.35">
      <c r="D318" s="35"/>
    </row>
    <row r="319" spans="4:4" customFormat="1" x14ac:dyDescent="0.35">
      <c r="D319" s="35"/>
    </row>
    <row r="320" spans="4:4" customFormat="1" x14ac:dyDescent="0.35">
      <c r="D320" s="35"/>
    </row>
    <row r="321" spans="4:4" customFormat="1" x14ac:dyDescent="0.35">
      <c r="D321" s="35"/>
    </row>
    <row r="322" spans="4:4" customFormat="1" x14ac:dyDescent="0.35">
      <c r="D322" s="35"/>
    </row>
    <row r="323" spans="4:4" customFormat="1" x14ac:dyDescent="0.35">
      <c r="D323" s="35"/>
    </row>
    <row r="324" spans="4:4" customFormat="1" x14ac:dyDescent="0.35">
      <c r="D324" s="35"/>
    </row>
    <row r="325" spans="4:4" customFormat="1" x14ac:dyDescent="0.35">
      <c r="D325" s="35"/>
    </row>
    <row r="326" spans="4:4" customFormat="1" x14ac:dyDescent="0.35">
      <c r="D326" s="35"/>
    </row>
    <row r="327" spans="4:4" customFormat="1" x14ac:dyDescent="0.35">
      <c r="D327" s="35"/>
    </row>
    <row r="328" spans="4:4" customFormat="1" x14ac:dyDescent="0.35">
      <c r="D328" s="35"/>
    </row>
    <row r="329" spans="4:4" customFormat="1" x14ac:dyDescent="0.35">
      <c r="D329" s="35"/>
    </row>
    <row r="330" spans="4:4" customFormat="1" x14ac:dyDescent="0.35">
      <c r="D330" s="35"/>
    </row>
    <row r="331" spans="4:4" customFormat="1" x14ac:dyDescent="0.35">
      <c r="D331" s="35"/>
    </row>
    <row r="332" spans="4:4" customFormat="1" x14ac:dyDescent="0.35">
      <c r="D332" s="35"/>
    </row>
    <row r="333" spans="4:4" customFormat="1" x14ac:dyDescent="0.35">
      <c r="D333" s="35"/>
    </row>
    <row r="334" spans="4:4" customFormat="1" x14ac:dyDescent="0.35">
      <c r="D334" s="35"/>
    </row>
    <row r="335" spans="4:4" customFormat="1" x14ac:dyDescent="0.35">
      <c r="D335" s="35"/>
    </row>
    <row r="336" spans="4:4" customFormat="1" x14ac:dyDescent="0.35">
      <c r="D336" s="35"/>
    </row>
    <row r="337" spans="4:4" customFormat="1" x14ac:dyDescent="0.35">
      <c r="D337" s="35"/>
    </row>
    <row r="338" spans="4:4" customFormat="1" x14ac:dyDescent="0.35">
      <c r="D338" s="35"/>
    </row>
    <row r="339" spans="4:4" customFormat="1" x14ac:dyDescent="0.35">
      <c r="D339" s="35"/>
    </row>
    <row r="340" spans="4:4" customFormat="1" x14ac:dyDescent="0.35">
      <c r="D340" s="35"/>
    </row>
    <row r="341" spans="4:4" customFormat="1" x14ac:dyDescent="0.35">
      <c r="D341" s="35"/>
    </row>
    <row r="342" spans="4:4" customFormat="1" x14ac:dyDescent="0.35">
      <c r="D342" s="35"/>
    </row>
    <row r="343" spans="4:4" customFormat="1" x14ac:dyDescent="0.35">
      <c r="D343" s="35"/>
    </row>
    <row r="344" spans="4:4" customFormat="1" x14ac:dyDescent="0.35">
      <c r="D344" s="35"/>
    </row>
    <row r="345" spans="4:4" customFormat="1" x14ac:dyDescent="0.35">
      <c r="D345" s="35"/>
    </row>
    <row r="346" spans="4:4" customFormat="1" x14ac:dyDescent="0.35">
      <c r="D346" s="35"/>
    </row>
    <row r="347" spans="4:4" customFormat="1" x14ac:dyDescent="0.35">
      <c r="D347" s="35"/>
    </row>
    <row r="348" spans="4:4" customFormat="1" x14ac:dyDescent="0.35">
      <c r="D348" s="35"/>
    </row>
    <row r="349" spans="4:4" customFormat="1" x14ac:dyDescent="0.35">
      <c r="D349" s="35"/>
    </row>
    <row r="350" spans="4:4" customFormat="1" x14ac:dyDescent="0.35">
      <c r="D350" s="35"/>
    </row>
    <row r="351" spans="4:4" customFormat="1" x14ac:dyDescent="0.35">
      <c r="D351" s="35"/>
    </row>
    <row r="352" spans="4:4" customFormat="1" x14ac:dyDescent="0.35">
      <c r="D352" s="35"/>
    </row>
    <row r="353" spans="4:4" customFormat="1" x14ac:dyDescent="0.35">
      <c r="D353" s="35"/>
    </row>
    <row r="354" spans="4:4" customFormat="1" x14ac:dyDescent="0.35">
      <c r="D354" s="35"/>
    </row>
    <row r="355" spans="4:4" customFormat="1" x14ac:dyDescent="0.35">
      <c r="D355" s="35"/>
    </row>
    <row r="356" spans="4:4" customFormat="1" x14ac:dyDescent="0.35">
      <c r="D356" s="35"/>
    </row>
    <row r="357" spans="4:4" customFormat="1" x14ac:dyDescent="0.35">
      <c r="D357" s="35"/>
    </row>
    <row r="358" spans="4:4" customFormat="1" x14ac:dyDescent="0.35">
      <c r="D358" s="35"/>
    </row>
    <row r="359" spans="4:4" customFormat="1" x14ac:dyDescent="0.35">
      <c r="D359" s="35"/>
    </row>
    <row r="360" spans="4:4" customFormat="1" x14ac:dyDescent="0.35">
      <c r="D360" s="35"/>
    </row>
    <row r="361" spans="4:4" customFormat="1" x14ac:dyDescent="0.35">
      <c r="D361" s="35"/>
    </row>
    <row r="362" spans="4:4" customFormat="1" x14ac:dyDescent="0.35">
      <c r="D362" s="35"/>
    </row>
    <row r="363" spans="4:4" customFormat="1" x14ac:dyDescent="0.35">
      <c r="D363" s="35"/>
    </row>
    <row r="364" spans="4:4" customFormat="1" x14ac:dyDescent="0.35">
      <c r="D364" s="35"/>
    </row>
    <row r="365" spans="4:4" customFormat="1" x14ac:dyDescent="0.35">
      <c r="D365" s="35"/>
    </row>
    <row r="366" spans="4:4" customFormat="1" x14ac:dyDescent="0.35">
      <c r="D366" s="35"/>
    </row>
    <row r="367" spans="4:4" customFormat="1" x14ac:dyDescent="0.35">
      <c r="D367" s="35"/>
    </row>
    <row r="368" spans="4:4" customFormat="1" x14ac:dyDescent="0.35">
      <c r="D368" s="35"/>
    </row>
    <row r="369" spans="4:4" customFormat="1" x14ac:dyDescent="0.35">
      <c r="D369" s="35"/>
    </row>
    <row r="370" spans="4:4" customFormat="1" x14ac:dyDescent="0.35">
      <c r="D370" s="35"/>
    </row>
    <row r="371" spans="4:4" customFormat="1" x14ac:dyDescent="0.35">
      <c r="D371" s="35"/>
    </row>
    <row r="372" spans="4:4" customFormat="1" x14ac:dyDescent="0.35">
      <c r="D372" s="35"/>
    </row>
    <row r="373" spans="4:4" customFormat="1" x14ac:dyDescent="0.35">
      <c r="D373" s="35"/>
    </row>
    <row r="374" spans="4:4" customFormat="1" x14ac:dyDescent="0.35">
      <c r="D374" s="35"/>
    </row>
    <row r="375" spans="4:4" customFormat="1" x14ac:dyDescent="0.35">
      <c r="D375" s="35"/>
    </row>
    <row r="376" spans="4:4" customFormat="1" x14ac:dyDescent="0.35">
      <c r="D376" s="35"/>
    </row>
    <row r="377" spans="4:4" customFormat="1" x14ac:dyDescent="0.35">
      <c r="D377" s="35"/>
    </row>
    <row r="378" spans="4:4" customFormat="1" x14ac:dyDescent="0.35">
      <c r="D378" s="35"/>
    </row>
    <row r="379" spans="4:4" customFormat="1" x14ac:dyDescent="0.35">
      <c r="D379" s="35"/>
    </row>
    <row r="380" spans="4:4" customFormat="1" x14ac:dyDescent="0.35">
      <c r="D380" s="35"/>
    </row>
    <row r="381" spans="4:4" customFormat="1" x14ac:dyDescent="0.35">
      <c r="D381" s="35"/>
    </row>
    <row r="382" spans="4:4" customFormat="1" x14ac:dyDescent="0.35">
      <c r="D382" s="35"/>
    </row>
    <row r="383" spans="4:4" customFormat="1" x14ac:dyDescent="0.35">
      <c r="D383" s="35"/>
    </row>
    <row r="384" spans="4:4" customFormat="1" x14ac:dyDescent="0.35">
      <c r="D384" s="35"/>
    </row>
    <row r="385" spans="4:4" customFormat="1" x14ac:dyDescent="0.35">
      <c r="D385" s="35"/>
    </row>
    <row r="386" spans="4:4" customFormat="1" x14ac:dyDescent="0.35">
      <c r="D386" s="35"/>
    </row>
    <row r="387" spans="4:4" customFormat="1" x14ac:dyDescent="0.35">
      <c r="D387" s="35"/>
    </row>
    <row r="388" spans="4:4" customFormat="1" x14ac:dyDescent="0.35">
      <c r="D388" s="35"/>
    </row>
    <row r="389" spans="4:4" customFormat="1" x14ac:dyDescent="0.35">
      <c r="D389" s="35"/>
    </row>
    <row r="390" spans="4:4" customFormat="1" x14ac:dyDescent="0.35">
      <c r="D390" s="35"/>
    </row>
    <row r="391" spans="4:4" customFormat="1" x14ac:dyDescent="0.35">
      <c r="D391" s="35"/>
    </row>
    <row r="392" spans="4:4" customFormat="1" x14ac:dyDescent="0.35">
      <c r="D392" s="35"/>
    </row>
    <row r="393" spans="4:4" customFormat="1" x14ac:dyDescent="0.35">
      <c r="D393" s="35"/>
    </row>
    <row r="394" spans="4:4" customFormat="1" x14ac:dyDescent="0.35">
      <c r="D394" s="35"/>
    </row>
    <row r="395" spans="4:4" customFormat="1" x14ac:dyDescent="0.35">
      <c r="D395" s="35"/>
    </row>
    <row r="396" spans="4:4" customFormat="1" x14ac:dyDescent="0.35">
      <c r="D396" s="35"/>
    </row>
    <row r="397" spans="4:4" customFormat="1" x14ac:dyDescent="0.35">
      <c r="D397" s="35"/>
    </row>
    <row r="398" spans="4:4" customFormat="1" x14ac:dyDescent="0.35">
      <c r="D398" s="35"/>
    </row>
    <row r="399" spans="4:4" customFormat="1" x14ac:dyDescent="0.35">
      <c r="D399" s="35"/>
    </row>
    <row r="400" spans="4:4" customFormat="1" x14ac:dyDescent="0.35">
      <c r="D400" s="35"/>
    </row>
    <row r="401" spans="4:4" customFormat="1" x14ac:dyDescent="0.35">
      <c r="D401" s="35"/>
    </row>
    <row r="402" spans="4:4" customFormat="1" x14ac:dyDescent="0.35">
      <c r="D402" s="35"/>
    </row>
    <row r="403" spans="4:4" customFormat="1" x14ac:dyDescent="0.35">
      <c r="D403" s="35"/>
    </row>
    <row r="404" spans="4:4" customFormat="1" x14ac:dyDescent="0.35">
      <c r="D404" s="35"/>
    </row>
    <row r="405" spans="4:4" customFormat="1" x14ac:dyDescent="0.35">
      <c r="D405" s="35"/>
    </row>
    <row r="406" spans="4:4" customFormat="1" x14ac:dyDescent="0.35">
      <c r="D406" s="35"/>
    </row>
    <row r="407" spans="4:4" customFormat="1" x14ac:dyDescent="0.35">
      <c r="D407" s="35"/>
    </row>
    <row r="408" spans="4:4" customFormat="1" x14ac:dyDescent="0.35">
      <c r="D408" s="35"/>
    </row>
    <row r="409" spans="4:4" customFormat="1" x14ac:dyDescent="0.35">
      <c r="D409" s="35"/>
    </row>
    <row r="410" spans="4:4" customFormat="1" x14ac:dyDescent="0.35">
      <c r="D410" s="35"/>
    </row>
    <row r="411" spans="4:4" customFormat="1" x14ac:dyDescent="0.35">
      <c r="D411" s="35"/>
    </row>
    <row r="412" spans="4:4" customFormat="1" x14ac:dyDescent="0.35">
      <c r="D412" s="35"/>
    </row>
    <row r="413" spans="4:4" customFormat="1" x14ac:dyDescent="0.35">
      <c r="D413" s="35"/>
    </row>
    <row r="414" spans="4:4" customFormat="1" x14ac:dyDescent="0.35">
      <c r="D414" s="35"/>
    </row>
    <row r="415" spans="4:4" customFormat="1" x14ac:dyDescent="0.35">
      <c r="D415" s="35"/>
    </row>
    <row r="416" spans="4:4" customFormat="1" x14ac:dyDescent="0.35">
      <c r="D416" s="35"/>
    </row>
    <row r="417" spans="4:4" customFormat="1" x14ac:dyDescent="0.35">
      <c r="D417" s="35"/>
    </row>
    <row r="418" spans="4:4" customFormat="1" x14ac:dyDescent="0.35">
      <c r="D418" s="35"/>
    </row>
    <row r="419" spans="4:4" customFormat="1" x14ac:dyDescent="0.35">
      <c r="D419" s="35"/>
    </row>
    <row r="420" spans="4:4" customFormat="1" x14ac:dyDescent="0.35">
      <c r="D420" s="35"/>
    </row>
    <row r="421" spans="4:4" customFormat="1" x14ac:dyDescent="0.35">
      <c r="D421" s="35"/>
    </row>
    <row r="422" spans="4:4" customFormat="1" x14ac:dyDescent="0.35">
      <c r="D422" s="35"/>
    </row>
    <row r="423" spans="4:4" customFormat="1" x14ac:dyDescent="0.35">
      <c r="D423" s="35"/>
    </row>
    <row r="424" spans="4:4" customFormat="1" x14ac:dyDescent="0.35">
      <c r="D424" s="35"/>
    </row>
    <row r="425" spans="4:4" customFormat="1" x14ac:dyDescent="0.35">
      <c r="D425" s="35"/>
    </row>
    <row r="426" spans="4:4" customFormat="1" x14ac:dyDescent="0.35">
      <c r="D426" s="35"/>
    </row>
    <row r="427" spans="4:4" customFormat="1" x14ac:dyDescent="0.35">
      <c r="D427" s="35"/>
    </row>
    <row r="428" spans="4:4" customFormat="1" x14ac:dyDescent="0.35">
      <c r="D428" s="35"/>
    </row>
    <row r="429" spans="4:4" customFormat="1" x14ac:dyDescent="0.35">
      <c r="D429" s="35"/>
    </row>
    <row r="430" spans="4:4" customFormat="1" x14ac:dyDescent="0.35">
      <c r="D430" s="35"/>
    </row>
    <row r="431" spans="4:4" customFormat="1" x14ac:dyDescent="0.35">
      <c r="D431" s="35"/>
    </row>
    <row r="432" spans="4:4" customFormat="1" x14ac:dyDescent="0.35">
      <c r="D432" s="35"/>
    </row>
    <row r="433" spans="4:4" customFormat="1" x14ac:dyDescent="0.35">
      <c r="D433" s="35"/>
    </row>
    <row r="434" spans="4:4" customFormat="1" x14ac:dyDescent="0.35">
      <c r="D434" s="35"/>
    </row>
    <row r="435" spans="4:4" customFormat="1" x14ac:dyDescent="0.35">
      <c r="D435" s="35"/>
    </row>
    <row r="436" spans="4:4" customFormat="1" x14ac:dyDescent="0.35">
      <c r="D436" s="35"/>
    </row>
    <row r="437" spans="4:4" customFormat="1" x14ac:dyDescent="0.35">
      <c r="D437" s="35"/>
    </row>
    <row r="438" spans="4:4" customFormat="1" x14ac:dyDescent="0.35">
      <c r="D438" s="35"/>
    </row>
    <row r="439" spans="4:4" customFormat="1" x14ac:dyDescent="0.35">
      <c r="D439" s="35"/>
    </row>
    <row r="440" spans="4:4" customFormat="1" x14ac:dyDescent="0.35">
      <c r="D440" s="35"/>
    </row>
    <row r="441" spans="4:4" customFormat="1" x14ac:dyDescent="0.35">
      <c r="D441" s="35"/>
    </row>
    <row r="442" spans="4:4" customFormat="1" x14ac:dyDescent="0.35">
      <c r="D442" s="35"/>
    </row>
    <row r="443" spans="4:4" customFormat="1" x14ac:dyDescent="0.35">
      <c r="D443" s="35"/>
    </row>
    <row r="444" spans="4:4" customFormat="1" x14ac:dyDescent="0.35">
      <c r="D444" s="35"/>
    </row>
    <row r="445" spans="4:4" customFormat="1" x14ac:dyDescent="0.35">
      <c r="D445" s="35"/>
    </row>
    <row r="446" spans="4:4" customFormat="1" x14ac:dyDescent="0.35">
      <c r="D446" s="35"/>
    </row>
    <row r="447" spans="4:4" customFormat="1" x14ac:dyDescent="0.35">
      <c r="D447" s="35"/>
    </row>
    <row r="448" spans="4:4" customFormat="1" x14ac:dyDescent="0.35">
      <c r="D448" s="35"/>
    </row>
    <row r="449" spans="4:4" customFormat="1" x14ac:dyDescent="0.35">
      <c r="D449" s="35"/>
    </row>
    <row r="450" spans="4:4" customFormat="1" x14ac:dyDescent="0.35">
      <c r="D450" s="35"/>
    </row>
    <row r="451" spans="4:4" customFormat="1" x14ac:dyDescent="0.35">
      <c r="D451" s="35"/>
    </row>
    <row r="452" spans="4:4" customFormat="1" x14ac:dyDescent="0.35">
      <c r="D452" s="35"/>
    </row>
    <row r="453" spans="4:4" customFormat="1" x14ac:dyDescent="0.35">
      <c r="D453" s="35"/>
    </row>
    <row r="454" spans="4:4" customFormat="1" x14ac:dyDescent="0.35">
      <c r="D454" s="35"/>
    </row>
    <row r="455" spans="4:4" customFormat="1" x14ac:dyDescent="0.35">
      <c r="D455" s="35"/>
    </row>
    <row r="456" spans="4:4" customFormat="1" x14ac:dyDescent="0.35">
      <c r="D456" s="35"/>
    </row>
    <row r="457" spans="4:4" customFormat="1" x14ac:dyDescent="0.35">
      <c r="D457" s="35"/>
    </row>
    <row r="458" spans="4:4" customFormat="1" x14ac:dyDescent="0.35">
      <c r="D458" s="35"/>
    </row>
    <row r="459" spans="4:4" customFormat="1" x14ac:dyDescent="0.35">
      <c r="D459" s="35"/>
    </row>
    <row r="460" spans="4:4" customFormat="1" x14ac:dyDescent="0.35">
      <c r="D460" s="35"/>
    </row>
    <row r="461" spans="4:4" customFormat="1" x14ac:dyDescent="0.35">
      <c r="D461" s="35"/>
    </row>
    <row r="462" spans="4:4" customFormat="1" x14ac:dyDescent="0.35">
      <c r="D462" s="35"/>
    </row>
    <row r="463" spans="4:4" customFormat="1" x14ac:dyDescent="0.35">
      <c r="D463" s="35"/>
    </row>
    <row r="464" spans="4:4" customFormat="1" x14ac:dyDescent="0.35">
      <c r="D464" s="35"/>
    </row>
    <row r="465" spans="4:4" customFormat="1" x14ac:dyDescent="0.35">
      <c r="D465" s="35"/>
    </row>
    <row r="466" spans="4:4" customFormat="1" x14ac:dyDescent="0.35">
      <c r="D466" s="35"/>
    </row>
    <row r="467" spans="4:4" customFormat="1" x14ac:dyDescent="0.35">
      <c r="D467" s="35"/>
    </row>
    <row r="468" spans="4:4" customFormat="1" x14ac:dyDescent="0.35">
      <c r="D468" s="35"/>
    </row>
    <row r="469" spans="4:4" customFormat="1" x14ac:dyDescent="0.35">
      <c r="D469" s="35"/>
    </row>
    <row r="470" spans="4:4" customFormat="1" x14ac:dyDescent="0.35">
      <c r="D470" s="35"/>
    </row>
    <row r="471" spans="4:4" customFormat="1" x14ac:dyDescent="0.35">
      <c r="D471" s="35"/>
    </row>
    <row r="472" spans="4:4" customFormat="1" x14ac:dyDescent="0.35">
      <c r="D472" s="35"/>
    </row>
    <row r="473" spans="4:4" customFormat="1" x14ac:dyDescent="0.35">
      <c r="D473" s="35"/>
    </row>
    <row r="474" spans="4:4" customFormat="1" x14ac:dyDescent="0.35">
      <c r="D474" s="35"/>
    </row>
    <row r="475" spans="4:4" customFormat="1" x14ac:dyDescent="0.35">
      <c r="D475" s="35"/>
    </row>
    <row r="476" spans="4:4" customFormat="1" x14ac:dyDescent="0.35">
      <c r="D476" s="35"/>
    </row>
    <row r="477" spans="4:4" customFormat="1" x14ac:dyDescent="0.35">
      <c r="D477" s="35"/>
    </row>
    <row r="478" spans="4:4" customFormat="1" x14ac:dyDescent="0.35">
      <c r="D478" s="35"/>
    </row>
    <row r="479" spans="4:4" customFormat="1" x14ac:dyDescent="0.35">
      <c r="D479" s="35"/>
    </row>
    <row r="480" spans="4:4" customFormat="1" x14ac:dyDescent="0.35">
      <c r="D480" s="35"/>
    </row>
    <row r="481" spans="4:4" customFormat="1" x14ac:dyDescent="0.35">
      <c r="D481" s="35"/>
    </row>
    <row r="482" spans="4:4" customFormat="1" x14ac:dyDescent="0.35">
      <c r="D482" s="35"/>
    </row>
    <row r="483" spans="4:4" customFormat="1" x14ac:dyDescent="0.35">
      <c r="D483" s="35"/>
    </row>
    <row r="484" spans="4:4" customFormat="1" x14ac:dyDescent="0.35">
      <c r="D484" s="35"/>
    </row>
    <row r="485" spans="4:4" customFormat="1" x14ac:dyDescent="0.35">
      <c r="D485" s="35"/>
    </row>
    <row r="486" spans="4:4" customFormat="1" x14ac:dyDescent="0.35">
      <c r="D486" s="35"/>
    </row>
    <row r="487" spans="4:4" customFormat="1" x14ac:dyDescent="0.35">
      <c r="D487" s="35"/>
    </row>
    <row r="488" spans="4:4" customFormat="1" x14ac:dyDescent="0.35">
      <c r="D488" s="35"/>
    </row>
    <row r="489" spans="4:4" customFormat="1" x14ac:dyDescent="0.35">
      <c r="D489" s="35"/>
    </row>
    <row r="490" spans="4:4" customFormat="1" x14ac:dyDescent="0.35">
      <c r="D490" s="35"/>
    </row>
    <row r="491" spans="4:4" customFormat="1" x14ac:dyDescent="0.35">
      <c r="D491" s="35"/>
    </row>
    <row r="492" spans="4:4" customFormat="1" x14ac:dyDescent="0.35">
      <c r="D492" s="35"/>
    </row>
    <row r="493" spans="4:4" customFormat="1" x14ac:dyDescent="0.35">
      <c r="D493" s="35"/>
    </row>
    <row r="494" spans="4:4" customFormat="1" x14ac:dyDescent="0.35">
      <c r="D494" s="35"/>
    </row>
    <row r="495" spans="4:4" customFormat="1" x14ac:dyDescent="0.35">
      <c r="D495" s="35"/>
    </row>
    <row r="496" spans="4:4" customFormat="1" x14ac:dyDescent="0.35">
      <c r="D496" s="35"/>
    </row>
    <row r="497" spans="4:4" customFormat="1" x14ac:dyDescent="0.35">
      <c r="D497" s="35"/>
    </row>
    <row r="498" spans="4:4" customFormat="1" x14ac:dyDescent="0.35">
      <c r="D498" s="35"/>
    </row>
    <row r="499" spans="4:4" customFormat="1" x14ac:dyDescent="0.35">
      <c r="D499" s="35"/>
    </row>
    <row r="500" spans="4:4" customFormat="1" x14ac:dyDescent="0.35">
      <c r="D500" s="35"/>
    </row>
    <row r="501" spans="4:4" customFormat="1" x14ac:dyDescent="0.35">
      <c r="D501" s="35"/>
    </row>
    <row r="502" spans="4:4" customFormat="1" x14ac:dyDescent="0.35">
      <c r="D502" s="35"/>
    </row>
    <row r="503" spans="4:4" customFormat="1" x14ac:dyDescent="0.35">
      <c r="D503" s="35"/>
    </row>
    <row r="504" spans="4:4" customFormat="1" x14ac:dyDescent="0.35">
      <c r="D504" s="35"/>
    </row>
    <row r="505" spans="4:4" customFormat="1" x14ac:dyDescent="0.35">
      <c r="D505" s="35"/>
    </row>
    <row r="506" spans="4:4" customFormat="1" x14ac:dyDescent="0.35">
      <c r="D506" s="35"/>
    </row>
    <row r="507" spans="4:4" customFormat="1" x14ac:dyDescent="0.35">
      <c r="D507" s="35"/>
    </row>
    <row r="508" spans="4:4" customFormat="1" x14ac:dyDescent="0.35">
      <c r="D508" s="35"/>
    </row>
    <row r="509" spans="4:4" customFormat="1" x14ac:dyDescent="0.35">
      <c r="D509" s="35"/>
    </row>
    <row r="510" spans="4:4" customFormat="1" x14ac:dyDescent="0.35">
      <c r="D510" s="35"/>
    </row>
    <row r="511" spans="4:4" customFormat="1" x14ac:dyDescent="0.35">
      <c r="D511" s="35"/>
    </row>
    <row r="512" spans="4:4" customFormat="1" x14ac:dyDescent="0.35">
      <c r="D512" s="35"/>
    </row>
    <row r="513" spans="4:4" customFormat="1" x14ac:dyDescent="0.35">
      <c r="D513" s="35"/>
    </row>
    <row r="514" spans="4:4" customFormat="1" x14ac:dyDescent="0.35">
      <c r="D514" s="35"/>
    </row>
    <row r="515" spans="4:4" customFormat="1" x14ac:dyDescent="0.35">
      <c r="D515" s="35"/>
    </row>
    <row r="516" spans="4:4" customFormat="1" x14ac:dyDescent="0.35">
      <c r="D516" s="35"/>
    </row>
    <row r="517" spans="4:4" customFormat="1" x14ac:dyDescent="0.35">
      <c r="D517" s="35"/>
    </row>
    <row r="518" spans="4:4" customFormat="1" x14ac:dyDescent="0.35">
      <c r="D518" s="35"/>
    </row>
    <row r="519" spans="4:4" customFormat="1" x14ac:dyDescent="0.35">
      <c r="D519" s="35"/>
    </row>
    <row r="520" spans="4:4" customFormat="1" x14ac:dyDescent="0.35">
      <c r="D520" s="35"/>
    </row>
    <row r="521" spans="4:4" customFormat="1" x14ac:dyDescent="0.35">
      <c r="D521" s="35"/>
    </row>
    <row r="522" spans="4:4" customFormat="1" x14ac:dyDescent="0.35">
      <c r="D522" s="35"/>
    </row>
    <row r="523" spans="4:4" customFormat="1" x14ac:dyDescent="0.35">
      <c r="D523" s="35"/>
    </row>
    <row r="524" spans="4:4" customFormat="1" x14ac:dyDescent="0.35">
      <c r="D524" s="35"/>
    </row>
    <row r="525" spans="4:4" customFormat="1" x14ac:dyDescent="0.35">
      <c r="D525" s="35"/>
    </row>
    <row r="526" spans="4:4" customFormat="1" x14ac:dyDescent="0.35">
      <c r="D526" s="35"/>
    </row>
    <row r="527" spans="4:4" customFormat="1" x14ac:dyDescent="0.35">
      <c r="D527" s="35"/>
    </row>
    <row r="528" spans="4:4" customFormat="1" x14ac:dyDescent="0.35">
      <c r="D528" s="35"/>
    </row>
    <row r="529" spans="4:4" customFormat="1" x14ac:dyDescent="0.35">
      <c r="D529" s="35"/>
    </row>
    <row r="530" spans="4:4" customFormat="1" x14ac:dyDescent="0.35">
      <c r="D530" s="35"/>
    </row>
    <row r="531" spans="4:4" customFormat="1" x14ac:dyDescent="0.35">
      <c r="D531" s="35"/>
    </row>
    <row r="532" spans="4:4" customFormat="1" x14ac:dyDescent="0.35">
      <c r="D532" s="35"/>
    </row>
    <row r="533" spans="4:4" customFormat="1" x14ac:dyDescent="0.35">
      <c r="D533" s="35"/>
    </row>
    <row r="534" spans="4:4" customFormat="1" x14ac:dyDescent="0.35">
      <c r="D534" s="35"/>
    </row>
    <row r="535" spans="4:4" customFormat="1" x14ac:dyDescent="0.35">
      <c r="D535" s="35"/>
    </row>
    <row r="536" spans="4:4" customFormat="1" x14ac:dyDescent="0.35">
      <c r="D536" s="35"/>
    </row>
    <row r="537" spans="4:4" customFormat="1" x14ac:dyDescent="0.35">
      <c r="D537" s="35"/>
    </row>
    <row r="538" spans="4:4" customFormat="1" x14ac:dyDescent="0.35">
      <c r="D538" s="35"/>
    </row>
    <row r="539" spans="4:4" customFormat="1" x14ac:dyDescent="0.35">
      <c r="D539" s="35"/>
    </row>
    <row r="540" spans="4:4" customFormat="1" x14ac:dyDescent="0.35">
      <c r="D540" s="35"/>
    </row>
    <row r="541" spans="4:4" customFormat="1" x14ac:dyDescent="0.35">
      <c r="D541" s="35"/>
    </row>
    <row r="542" spans="4:4" customFormat="1" x14ac:dyDescent="0.35">
      <c r="D542" s="35"/>
    </row>
    <row r="543" spans="4:4" customFormat="1" x14ac:dyDescent="0.35">
      <c r="D543" s="35"/>
    </row>
    <row r="544" spans="4:4" customFormat="1" x14ac:dyDescent="0.35">
      <c r="D544" s="35"/>
    </row>
    <row r="545" spans="4:4" customFormat="1" x14ac:dyDescent="0.35">
      <c r="D545" s="35"/>
    </row>
    <row r="546" spans="4:4" customFormat="1" x14ac:dyDescent="0.35">
      <c r="D546" s="35"/>
    </row>
    <row r="547" spans="4:4" customFormat="1" x14ac:dyDescent="0.35">
      <c r="D547" s="35"/>
    </row>
    <row r="548" spans="4:4" customFormat="1" x14ac:dyDescent="0.35">
      <c r="D548" s="35"/>
    </row>
    <row r="549" spans="4:4" customFormat="1" x14ac:dyDescent="0.35">
      <c r="D549" s="35"/>
    </row>
    <row r="550" spans="4:4" customFormat="1" x14ac:dyDescent="0.35">
      <c r="D550" s="35"/>
    </row>
    <row r="551" spans="4:4" customFormat="1" x14ac:dyDescent="0.35">
      <c r="D551" s="35"/>
    </row>
    <row r="552" spans="4:4" customFormat="1" x14ac:dyDescent="0.35">
      <c r="D552" s="35"/>
    </row>
    <row r="553" spans="4:4" customFormat="1" x14ac:dyDescent="0.35">
      <c r="D553" s="35"/>
    </row>
    <row r="554" spans="4:4" customFormat="1" x14ac:dyDescent="0.35">
      <c r="D554" s="35"/>
    </row>
    <row r="555" spans="4:4" customFormat="1" x14ac:dyDescent="0.35">
      <c r="D555" s="35"/>
    </row>
    <row r="556" spans="4:4" customFormat="1" x14ac:dyDescent="0.35">
      <c r="D556" s="35"/>
    </row>
    <row r="557" spans="4:4" customFormat="1" x14ac:dyDescent="0.35">
      <c r="D557" s="35"/>
    </row>
    <row r="558" spans="4:4" customFormat="1" x14ac:dyDescent="0.35">
      <c r="D558" s="35"/>
    </row>
    <row r="559" spans="4:4" customFormat="1" x14ac:dyDescent="0.35">
      <c r="D559" s="35"/>
    </row>
    <row r="560" spans="4:4" customFormat="1" x14ac:dyDescent="0.35">
      <c r="D560" s="35"/>
    </row>
    <row r="561" spans="4:4" customFormat="1" x14ac:dyDescent="0.35">
      <c r="D561" s="35"/>
    </row>
    <row r="562" spans="4:4" customFormat="1" x14ac:dyDescent="0.35">
      <c r="D562" s="35"/>
    </row>
    <row r="563" spans="4:4" customFormat="1" x14ac:dyDescent="0.35">
      <c r="D563" s="35"/>
    </row>
    <row r="564" spans="4:4" customFormat="1" x14ac:dyDescent="0.35">
      <c r="D564" s="35"/>
    </row>
    <row r="565" spans="4:4" customFormat="1" x14ac:dyDescent="0.35">
      <c r="D565" s="35"/>
    </row>
    <row r="566" spans="4:4" customFormat="1" x14ac:dyDescent="0.35">
      <c r="D566" s="35"/>
    </row>
    <row r="567" spans="4:4" customFormat="1" x14ac:dyDescent="0.35">
      <c r="D567" s="35"/>
    </row>
    <row r="568" spans="4:4" customFormat="1" x14ac:dyDescent="0.35">
      <c r="D568" s="35"/>
    </row>
    <row r="569" spans="4:4" customFormat="1" x14ac:dyDescent="0.35">
      <c r="D569" s="35"/>
    </row>
    <row r="570" spans="4:4" customFormat="1" x14ac:dyDescent="0.35">
      <c r="D570" s="35"/>
    </row>
    <row r="571" spans="4:4" customFormat="1" x14ac:dyDescent="0.35">
      <c r="D571" s="35"/>
    </row>
    <row r="572" spans="4:4" customFormat="1" x14ac:dyDescent="0.35">
      <c r="D572" s="35"/>
    </row>
    <row r="573" spans="4:4" customFormat="1" x14ac:dyDescent="0.35">
      <c r="D573" s="35"/>
    </row>
    <row r="574" spans="4:4" customFormat="1" x14ac:dyDescent="0.35">
      <c r="D574" s="35"/>
    </row>
    <row r="575" spans="4:4" customFormat="1" x14ac:dyDescent="0.35">
      <c r="D575" s="35"/>
    </row>
    <row r="576" spans="4:4" customFormat="1" x14ac:dyDescent="0.35">
      <c r="D576" s="35"/>
    </row>
    <row r="577" spans="4:4" customFormat="1" x14ac:dyDescent="0.35">
      <c r="D577" s="35"/>
    </row>
    <row r="578" spans="4:4" customFormat="1" x14ac:dyDescent="0.35">
      <c r="D578" s="35"/>
    </row>
    <row r="579" spans="4:4" customFormat="1" x14ac:dyDescent="0.35">
      <c r="D579" s="35"/>
    </row>
    <row r="580" spans="4:4" customFormat="1" x14ac:dyDescent="0.35">
      <c r="D580" s="35"/>
    </row>
    <row r="581" spans="4:4" customFormat="1" x14ac:dyDescent="0.35">
      <c r="D581" s="35"/>
    </row>
    <row r="582" spans="4:4" customFormat="1" x14ac:dyDescent="0.35">
      <c r="D582" s="35"/>
    </row>
    <row r="583" spans="4:4" customFormat="1" x14ac:dyDescent="0.35">
      <c r="D583" s="35"/>
    </row>
    <row r="584" spans="4:4" customFormat="1" x14ac:dyDescent="0.35">
      <c r="D584" s="35"/>
    </row>
    <row r="585" spans="4:4" customFormat="1" x14ac:dyDescent="0.35">
      <c r="D585" s="35"/>
    </row>
    <row r="586" spans="4:4" customFormat="1" x14ac:dyDescent="0.35">
      <c r="D586" s="35"/>
    </row>
    <row r="587" spans="4:4" customFormat="1" x14ac:dyDescent="0.35">
      <c r="D587" s="35"/>
    </row>
    <row r="588" spans="4:4" customFormat="1" x14ac:dyDescent="0.35">
      <c r="D588" s="35"/>
    </row>
    <row r="589" spans="4:4" customFormat="1" x14ac:dyDescent="0.35">
      <c r="D589" s="35"/>
    </row>
    <row r="590" spans="4:4" customFormat="1" x14ac:dyDescent="0.35">
      <c r="D590" s="35"/>
    </row>
    <row r="591" spans="4:4" customFormat="1" x14ac:dyDescent="0.35">
      <c r="D591" s="35"/>
    </row>
    <row r="592" spans="4:4" customFormat="1" x14ac:dyDescent="0.35">
      <c r="D592" s="35"/>
    </row>
    <row r="593" spans="4:4" customFormat="1" x14ac:dyDescent="0.35">
      <c r="D593" s="35"/>
    </row>
    <row r="594" spans="4:4" customFormat="1" x14ac:dyDescent="0.35">
      <c r="D594" s="35"/>
    </row>
    <row r="595" spans="4:4" customFormat="1" x14ac:dyDescent="0.35">
      <c r="D595" s="35"/>
    </row>
    <row r="596" spans="4:4" customFormat="1" x14ac:dyDescent="0.35">
      <c r="D596" s="35"/>
    </row>
    <row r="597" spans="4:4" customFormat="1" x14ac:dyDescent="0.35">
      <c r="D597" s="35"/>
    </row>
    <row r="598" spans="4:4" customFormat="1" x14ac:dyDescent="0.35">
      <c r="D598" s="35"/>
    </row>
    <row r="599" spans="4:4" customFormat="1" x14ac:dyDescent="0.35">
      <c r="D599" s="35"/>
    </row>
    <row r="600" spans="4:4" customFormat="1" x14ac:dyDescent="0.35">
      <c r="D600" s="35"/>
    </row>
    <row r="601" spans="4:4" customFormat="1" x14ac:dyDescent="0.35">
      <c r="D601" s="35"/>
    </row>
    <row r="602" spans="4:4" customFormat="1" x14ac:dyDescent="0.35">
      <c r="D602" s="35"/>
    </row>
    <row r="603" spans="4:4" customFormat="1" x14ac:dyDescent="0.35">
      <c r="D603" s="35"/>
    </row>
    <row r="604" spans="4:4" customFormat="1" x14ac:dyDescent="0.35">
      <c r="D604" s="35"/>
    </row>
    <row r="605" spans="4:4" customFormat="1" x14ac:dyDescent="0.35">
      <c r="D605" s="35"/>
    </row>
    <row r="606" spans="4:4" customFormat="1" x14ac:dyDescent="0.35">
      <c r="D606" s="35"/>
    </row>
    <row r="607" spans="4:4" customFormat="1" x14ac:dyDescent="0.35">
      <c r="D607" s="35"/>
    </row>
    <row r="608" spans="4:4" customFormat="1" x14ac:dyDescent="0.35">
      <c r="D608" s="35"/>
    </row>
    <row r="609" spans="4:4" customFormat="1" x14ac:dyDescent="0.35">
      <c r="D609" s="35"/>
    </row>
    <row r="610" spans="4:4" customFormat="1" x14ac:dyDescent="0.35">
      <c r="D610" s="35"/>
    </row>
    <row r="611" spans="4:4" customFormat="1" x14ac:dyDescent="0.35">
      <c r="D611" s="35"/>
    </row>
    <row r="612" spans="4:4" customFormat="1" x14ac:dyDescent="0.35">
      <c r="D612" s="35"/>
    </row>
    <row r="613" spans="4:4" customFormat="1" x14ac:dyDescent="0.35">
      <c r="D613" s="35"/>
    </row>
    <row r="614" spans="4:4" customFormat="1" x14ac:dyDescent="0.35">
      <c r="D614" s="35"/>
    </row>
    <row r="615" spans="4:4" customFormat="1" x14ac:dyDescent="0.35">
      <c r="D615" s="35"/>
    </row>
    <row r="616" spans="4:4" customFormat="1" x14ac:dyDescent="0.35">
      <c r="D616" s="35"/>
    </row>
    <row r="617" spans="4:4" customFormat="1" x14ac:dyDescent="0.35">
      <c r="D617" s="35"/>
    </row>
    <row r="618" spans="4:4" customFormat="1" x14ac:dyDescent="0.35">
      <c r="D618" s="35"/>
    </row>
    <row r="619" spans="4:4" customFormat="1" x14ac:dyDescent="0.35">
      <c r="D619" s="35"/>
    </row>
    <row r="620" spans="4:4" customFormat="1" x14ac:dyDescent="0.35">
      <c r="D620" s="35"/>
    </row>
    <row r="621" spans="4:4" customFormat="1" x14ac:dyDescent="0.35">
      <c r="D621" s="35"/>
    </row>
    <row r="622" spans="4:4" customFormat="1" x14ac:dyDescent="0.35">
      <c r="D622" s="35"/>
    </row>
    <row r="623" spans="4:4" customFormat="1" x14ac:dyDescent="0.35">
      <c r="D623" s="35"/>
    </row>
    <row r="624" spans="4:4" customFormat="1" x14ac:dyDescent="0.35">
      <c r="D624" s="35"/>
    </row>
    <row r="625" spans="4:4" customFormat="1" x14ac:dyDescent="0.35">
      <c r="D625" s="35"/>
    </row>
    <row r="626" spans="4:4" customFormat="1" x14ac:dyDescent="0.35">
      <c r="D626" s="35"/>
    </row>
    <row r="627" spans="4:4" customFormat="1" x14ac:dyDescent="0.35">
      <c r="D627" s="35"/>
    </row>
    <row r="628" spans="4:4" customFormat="1" x14ac:dyDescent="0.35">
      <c r="D628" s="35"/>
    </row>
    <row r="629" spans="4:4" customFormat="1" x14ac:dyDescent="0.35">
      <c r="D629" s="35"/>
    </row>
    <row r="630" spans="4:4" customFormat="1" x14ac:dyDescent="0.35">
      <c r="D630" s="35"/>
    </row>
    <row r="631" spans="4:4" customFormat="1" x14ac:dyDescent="0.35">
      <c r="D631" s="35"/>
    </row>
    <row r="632" spans="4:4" customFormat="1" x14ac:dyDescent="0.35">
      <c r="D632" s="35"/>
    </row>
    <row r="633" spans="4:4" customFormat="1" x14ac:dyDescent="0.35">
      <c r="D633" s="35"/>
    </row>
    <row r="634" spans="4:4" customFormat="1" x14ac:dyDescent="0.35">
      <c r="D634" s="35"/>
    </row>
    <row r="635" spans="4:4" customFormat="1" x14ac:dyDescent="0.35">
      <c r="D635" s="35"/>
    </row>
    <row r="636" spans="4:4" customFormat="1" x14ac:dyDescent="0.35">
      <c r="D636" s="35"/>
    </row>
    <row r="637" spans="4:4" customFormat="1" x14ac:dyDescent="0.35">
      <c r="D637" s="35"/>
    </row>
    <row r="638" spans="4:4" customFormat="1" x14ac:dyDescent="0.35">
      <c r="D638" s="35"/>
    </row>
    <row r="639" spans="4:4" customFormat="1" x14ac:dyDescent="0.35">
      <c r="D639" s="35"/>
    </row>
    <row r="640" spans="4:4" customFormat="1" x14ac:dyDescent="0.35">
      <c r="D640" s="35"/>
    </row>
    <row r="641" spans="4:4" customFormat="1" x14ac:dyDescent="0.35">
      <c r="D641" s="35"/>
    </row>
    <row r="642" spans="4:4" customFormat="1" x14ac:dyDescent="0.35">
      <c r="D642" s="35"/>
    </row>
    <row r="643" spans="4:4" customFormat="1" x14ac:dyDescent="0.35">
      <c r="D643" s="35"/>
    </row>
    <row r="644" spans="4:4" customFormat="1" x14ac:dyDescent="0.35">
      <c r="D644" s="35"/>
    </row>
    <row r="645" spans="4:4" customFormat="1" x14ac:dyDescent="0.35">
      <c r="D645" s="35"/>
    </row>
    <row r="646" spans="4:4" customFormat="1" x14ac:dyDescent="0.35">
      <c r="D646" s="35"/>
    </row>
    <row r="647" spans="4:4" customFormat="1" x14ac:dyDescent="0.35">
      <c r="D647" s="35"/>
    </row>
    <row r="648" spans="4:4" customFormat="1" x14ac:dyDescent="0.35">
      <c r="D648" s="35"/>
    </row>
    <row r="649" spans="4:4" customFormat="1" x14ac:dyDescent="0.35">
      <c r="D649" s="35"/>
    </row>
    <row r="650" spans="4:4" customFormat="1" x14ac:dyDescent="0.35">
      <c r="D650" s="35"/>
    </row>
    <row r="651" spans="4:4" customFormat="1" x14ac:dyDescent="0.35">
      <c r="D651" s="35"/>
    </row>
    <row r="652" spans="4:4" customFormat="1" x14ac:dyDescent="0.35">
      <c r="D652" s="35"/>
    </row>
    <row r="653" spans="4:4" customFormat="1" x14ac:dyDescent="0.35">
      <c r="D653" s="35"/>
    </row>
    <row r="654" spans="4:4" customFormat="1" x14ac:dyDescent="0.35">
      <c r="D654" s="35"/>
    </row>
    <row r="655" spans="4:4" customFormat="1" x14ac:dyDescent="0.35">
      <c r="D655" s="35"/>
    </row>
    <row r="656" spans="4:4" customFormat="1" x14ac:dyDescent="0.35">
      <c r="D656" s="35"/>
    </row>
    <row r="657" spans="4:4" customFormat="1" x14ac:dyDescent="0.35">
      <c r="D657" s="35"/>
    </row>
    <row r="658" spans="4:4" customFormat="1" x14ac:dyDescent="0.35">
      <c r="D658" s="35"/>
    </row>
    <row r="659" spans="4:4" customFormat="1" x14ac:dyDescent="0.35">
      <c r="D659" s="35"/>
    </row>
    <row r="660" spans="4:4" customFormat="1" x14ac:dyDescent="0.35">
      <c r="D660" s="35"/>
    </row>
    <row r="661" spans="4:4" customFormat="1" x14ac:dyDescent="0.35">
      <c r="D661" s="35"/>
    </row>
    <row r="662" spans="4:4" customFormat="1" x14ac:dyDescent="0.35">
      <c r="D662" s="35"/>
    </row>
    <row r="663" spans="4:4" customFormat="1" x14ac:dyDescent="0.35">
      <c r="D663" s="35"/>
    </row>
    <row r="664" spans="4:4" customFormat="1" x14ac:dyDescent="0.35">
      <c r="D664" s="35"/>
    </row>
    <row r="665" spans="4:4" customFormat="1" x14ac:dyDescent="0.35">
      <c r="D665" s="35"/>
    </row>
    <row r="666" spans="4:4" customFormat="1" x14ac:dyDescent="0.35">
      <c r="D666" s="35"/>
    </row>
    <row r="667" spans="4:4" customFormat="1" x14ac:dyDescent="0.35">
      <c r="D667" s="35"/>
    </row>
    <row r="668" spans="4:4" customFormat="1" x14ac:dyDescent="0.35">
      <c r="D668" s="35"/>
    </row>
    <row r="669" spans="4:4" customFormat="1" x14ac:dyDescent="0.35">
      <c r="D669" s="35"/>
    </row>
    <row r="670" spans="4:4" customFormat="1" x14ac:dyDescent="0.35">
      <c r="D670" s="35"/>
    </row>
    <row r="671" spans="4:4" customFormat="1" x14ac:dyDescent="0.35">
      <c r="D671" s="35"/>
    </row>
    <row r="672" spans="4:4" customFormat="1" x14ac:dyDescent="0.35">
      <c r="D672" s="35"/>
    </row>
    <row r="673" spans="4:4" customFormat="1" x14ac:dyDescent="0.35">
      <c r="D673" s="35"/>
    </row>
    <row r="674" spans="4:4" customFormat="1" x14ac:dyDescent="0.35">
      <c r="D674" s="35"/>
    </row>
    <row r="675" spans="4:4" customFormat="1" x14ac:dyDescent="0.35">
      <c r="D675" s="35"/>
    </row>
    <row r="676" spans="4:4" customFormat="1" x14ac:dyDescent="0.35">
      <c r="D676" s="35"/>
    </row>
    <row r="677" spans="4:4" customFormat="1" x14ac:dyDescent="0.35">
      <c r="D677" s="35"/>
    </row>
    <row r="678" spans="4:4" customFormat="1" x14ac:dyDescent="0.35">
      <c r="D678" s="35"/>
    </row>
    <row r="679" spans="4:4" customFormat="1" x14ac:dyDescent="0.35">
      <c r="D679" s="35"/>
    </row>
    <row r="680" spans="4:4" customFormat="1" x14ac:dyDescent="0.35">
      <c r="D680" s="35"/>
    </row>
    <row r="681" spans="4:4" customFormat="1" x14ac:dyDescent="0.35">
      <c r="D681" s="35"/>
    </row>
    <row r="682" spans="4:4" customFormat="1" x14ac:dyDescent="0.35">
      <c r="D682" s="35"/>
    </row>
    <row r="683" spans="4:4" customFormat="1" x14ac:dyDescent="0.35">
      <c r="D683" s="35"/>
    </row>
    <row r="684" spans="4:4" customFormat="1" x14ac:dyDescent="0.35">
      <c r="D684" s="35"/>
    </row>
    <row r="685" spans="4:4" customFormat="1" x14ac:dyDescent="0.35">
      <c r="D685" s="35"/>
    </row>
    <row r="686" spans="4:4" customFormat="1" x14ac:dyDescent="0.35">
      <c r="D686" s="35"/>
    </row>
    <row r="687" spans="4:4" customFormat="1" x14ac:dyDescent="0.35">
      <c r="D687" s="35"/>
    </row>
    <row r="688" spans="4:4" customFormat="1" x14ac:dyDescent="0.35">
      <c r="D688" s="35"/>
    </row>
    <row r="689" spans="4:4" customFormat="1" x14ac:dyDescent="0.35">
      <c r="D689" s="35"/>
    </row>
    <row r="690" spans="4:4" customFormat="1" x14ac:dyDescent="0.35">
      <c r="D690" s="35"/>
    </row>
    <row r="691" spans="4:4" customFormat="1" x14ac:dyDescent="0.35">
      <c r="D691" s="35"/>
    </row>
    <row r="692" spans="4:4" customFormat="1" x14ac:dyDescent="0.35">
      <c r="D692" s="35"/>
    </row>
    <row r="693" spans="4:4" customFormat="1" x14ac:dyDescent="0.35">
      <c r="D693" s="35"/>
    </row>
    <row r="694" spans="4:4" customFormat="1" x14ac:dyDescent="0.35">
      <c r="D694" s="35"/>
    </row>
    <row r="695" spans="4:4" customFormat="1" x14ac:dyDescent="0.35">
      <c r="D695" s="35"/>
    </row>
    <row r="696" spans="4:4" customFormat="1" x14ac:dyDescent="0.35">
      <c r="D696" s="35"/>
    </row>
    <row r="697" spans="4:4" customFormat="1" x14ac:dyDescent="0.35">
      <c r="D697" s="35"/>
    </row>
    <row r="698" spans="4:4" customFormat="1" x14ac:dyDescent="0.35">
      <c r="D698" s="35"/>
    </row>
    <row r="699" spans="4:4" customFormat="1" x14ac:dyDescent="0.35">
      <c r="D699" s="35"/>
    </row>
    <row r="700" spans="4:4" customFormat="1" x14ac:dyDescent="0.35">
      <c r="D700" s="35"/>
    </row>
    <row r="701" spans="4:4" customFormat="1" x14ac:dyDescent="0.35">
      <c r="D701" s="35"/>
    </row>
    <row r="702" spans="4:4" customFormat="1" x14ac:dyDescent="0.35">
      <c r="D702" s="35"/>
    </row>
    <row r="703" spans="4:4" customFormat="1" x14ac:dyDescent="0.35">
      <c r="D703" s="35"/>
    </row>
    <row r="704" spans="4:4" customFormat="1" x14ac:dyDescent="0.35">
      <c r="D704" s="35"/>
    </row>
    <row r="705" spans="4:4" customFormat="1" x14ac:dyDescent="0.35">
      <c r="D705" s="35"/>
    </row>
    <row r="706" spans="4:4" customFormat="1" x14ac:dyDescent="0.35">
      <c r="D706" s="35"/>
    </row>
    <row r="707" spans="4:4" customFormat="1" x14ac:dyDescent="0.35">
      <c r="D707" s="35"/>
    </row>
    <row r="708" spans="4:4" customFormat="1" x14ac:dyDescent="0.35">
      <c r="D708" s="35"/>
    </row>
    <row r="709" spans="4:4" customFormat="1" x14ac:dyDescent="0.35">
      <c r="D709" s="35"/>
    </row>
    <row r="710" spans="4:4" customFormat="1" x14ac:dyDescent="0.35">
      <c r="D710" s="35"/>
    </row>
    <row r="711" spans="4:4" customFormat="1" x14ac:dyDescent="0.35">
      <c r="D711" s="35"/>
    </row>
    <row r="712" spans="4:4" customFormat="1" x14ac:dyDescent="0.35">
      <c r="D712" s="35"/>
    </row>
    <row r="713" spans="4:4" customFormat="1" x14ac:dyDescent="0.35">
      <c r="D713" s="35"/>
    </row>
    <row r="714" spans="4:4" customFormat="1" x14ac:dyDescent="0.35">
      <c r="D714" s="35"/>
    </row>
    <row r="715" spans="4:4" customFormat="1" x14ac:dyDescent="0.35">
      <c r="D715" s="35"/>
    </row>
    <row r="716" spans="4:4" customFormat="1" x14ac:dyDescent="0.35">
      <c r="D716" s="35"/>
    </row>
    <row r="717" spans="4:4" customFormat="1" x14ac:dyDescent="0.35">
      <c r="D717" s="35"/>
    </row>
    <row r="718" spans="4:4" customFormat="1" x14ac:dyDescent="0.35">
      <c r="D718" s="35"/>
    </row>
    <row r="719" spans="4:4" customFormat="1" x14ac:dyDescent="0.35">
      <c r="D719" s="35"/>
    </row>
    <row r="720" spans="4:4" customFormat="1" x14ac:dyDescent="0.35">
      <c r="D720" s="35"/>
    </row>
    <row r="721" spans="4:4" customFormat="1" x14ac:dyDescent="0.35">
      <c r="D721" s="35"/>
    </row>
    <row r="722" spans="4:4" customFormat="1" x14ac:dyDescent="0.35">
      <c r="D722" s="35"/>
    </row>
    <row r="723" spans="4:4" customFormat="1" x14ac:dyDescent="0.35">
      <c r="D723" s="35"/>
    </row>
    <row r="724" spans="4:4" customFormat="1" x14ac:dyDescent="0.35">
      <c r="D724" s="35"/>
    </row>
    <row r="725" spans="4:4" customFormat="1" x14ac:dyDescent="0.35">
      <c r="D725" s="35"/>
    </row>
    <row r="726" spans="4:4" customFormat="1" x14ac:dyDescent="0.35">
      <c r="D726" s="35"/>
    </row>
    <row r="727" spans="4:4" customFormat="1" x14ac:dyDescent="0.35">
      <c r="D727" s="35"/>
    </row>
    <row r="728" spans="4:4" customFormat="1" x14ac:dyDescent="0.35">
      <c r="D728" s="35"/>
    </row>
    <row r="729" spans="4:4" customFormat="1" x14ac:dyDescent="0.35">
      <c r="D729" s="35"/>
    </row>
    <row r="730" spans="4:4" customFormat="1" x14ac:dyDescent="0.35">
      <c r="D730" s="35"/>
    </row>
    <row r="731" spans="4:4" customFormat="1" x14ac:dyDescent="0.35">
      <c r="D731" s="35"/>
    </row>
    <row r="732" spans="4:4" customFormat="1" x14ac:dyDescent="0.35">
      <c r="D732" s="35"/>
    </row>
    <row r="733" spans="4:4" customFormat="1" x14ac:dyDescent="0.35">
      <c r="D733" s="35"/>
    </row>
    <row r="734" spans="4:4" customFormat="1" x14ac:dyDescent="0.35">
      <c r="D734" s="35"/>
    </row>
    <row r="735" spans="4:4" customFormat="1" x14ac:dyDescent="0.35">
      <c r="D735" s="35"/>
    </row>
    <row r="736" spans="4:4" customFormat="1" x14ac:dyDescent="0.35">
      <c r="D736" s="35"/>
    </row>
    <row r="737" spans="4:4" customFormat="1" x14ac:dyDescent="0.35">
      <c r="D737" s="35"/>
    </row>
    <row r="738" spans="4:4" customFormat="1" x14ac:dyDescent="0.35">
      <c r="D738" s="35"/>
    </row>
    <row r="739" spans="4:4" customFormat="1" x14ac:dyDescent="0.35">
      <c r="D739" s="35"/>
    </row>
    <row r="740" spans="4:4" customFormat="1" x14ac:dyDescent="0.35">
      <c r="D740" s="35"/>
    </row>
    <row r="741" spans="4:4" customFormat="1" x14ac:dyDescent="0.35">
      <c r="D741" s="35"/>
    </row>
    <row r="742" spans="4:4" customFormat="1" x14ac:dyDescent="0.35">
      <c r="D742" s="35"/>
    </row>
    <row r="743" spans="4:4" customFormat="1" x14ac:dyDescent="0.35">
      <c r="D743" s="35"/>
    </row>
    <row r="744" spans="4:4" customFormat="1" x14ac:dyDescent="0.35">
      <c r="D744" s="35"/>
    </row>
    <row r="745" spans="4:4" customFormat="1" x14ac:dyDescent="0.35">
      <c r="D745" s="35"/>
    </row>
    <row r="746" spans="4:4" customFormat="1" x14ac:dyDescent="0.35">
      <c r="D746" s="35"/>
    </row>
    <row r="747" spans="4:4" customFormat="1" x14ac:dyDescent="0.35">
      <c r="D747" s="35"/>
    </row>
    <row r="748" spans="4:4" customFormat="1" x14ac:dyDescent="0.35">
      <c r="D748" s="35"/>
    </row>
    <row r="749" spans="4:4" customFormat="1" x14ac:dyDescent="0.35">
      <c r="D749" s="35"/>
    </row>
    <row r="750" spans="4:4" customFormat="1" x14ac:dyDescent="0.35">
      <c r="D750" s="35"/>
    </row>
    <row r="751" spans="4:4" customFormat="1" x14ac:dyDescent="0.35">
      <c r="D751" s="35"/>
    </row>
    <row r="752" spans="4:4" customFormat="1" x14ac:dyDescent="0.35">
      <c r="D752" s="35"/>
    </row>
    <row r="753" spans="4:4" customFormat="1" x14ac:dyDescent="0.35">
      <c r="D753" s="35"/>
    </row>
    <row r="754" spans="4:4" customFormat="1" x14ac:dyDescent="0.35">
      <c r="D754" s="35"/>
    </row>
    <row r="755" spans="4:4" customFormat="1" x14ac:dyDescent="0.35">
      <c r="D755" s="35"/>
    </row>
    <row r="756" spans="4:4" customFormat="1" x14ac:dyDescent="0.35">
      <c r="D756" s="35"/>
    </row>
    <row r="757" spans="4:4" customFormat="1" x14ac:dyDescent="0.35">
      <c r="D757" s="35"/>
    </row>
    <row r="758" spans="4:4" customFormat="1" x14ac:dyDescent="0.35">
      <c r="D758" s="35"/>
    </row>
    <row r="759" spans="4:4" customFormat="1" x14ac:dyDescent="0.35">
      <c r="D759" s="35"/>
    </row>
    <row r="760" spans="4:4" customFormat="1" x14ac:dyDescent="0.35">
      <c r="D760" s="35"/>
    </row>
    <row r="761" spans="4:4" customFormat="1" x14ac:dyDescent="0.35">
      <c r="D761" s="35"/>
    </row>
    <row r="762" spans="4:4" customFormat="1" x14ac:dyDescent="0.35">
      <c r="D762" s="35"/>
    </row>
    <row r="763" spans="4:4" customFormat="1" x14ac:dyDescent="0.35">
      <c r="D763" s="35"/>
    </row>
    <row r="764" spans="4:4" customFormat="1" x14ac:dyDescent="0.35">
      <c r="D764" s="35"/>
    </row>
    <row r="765" spans="4:4" customFormat="1" x14ac:dyDescent="0.35">
      <c r="D765" s="35"/>
    </row>
    <row r="766" spans="4:4" customFormat="1" x14ac:dyDescent="0.35">
      <c r="D766" s="35"/>
    </row>
    <row r="767" spans="4:4" customFormat="1" x14ac:dyDescent="0.35">
      <c r="D767" s="35"/>
    </row>
    <row r="768" spans="4:4" customFormat="1" x14ac:dyDescent="0.35">
      <c r="D768" s="35"/>
    </row>
    <row r="769" spans="4:4" customFormat="1" x14ac:dyDescent="0.35">
      <c r="D769" s="35"/>
    </row>
    <row r="770" spans="4:4" customFormat="1" x14ac:dyDescent="0.35">
      <c r="D770" s="35"/>
    </row>
    <row r="771" spans="4:4" customFormat="1" x14ac:dyDescent="0.35">
      <c r="D771" s="35"/>
    </row>
    <row r="772" spans="4:4" customFormat="1" x14ac:dyDescent="0.35">
      <c r="D772" s="35"/>
    </row>
    <row r="773" spans="4:4" customFormat="1" x14ac:dyDescent="0.35">
      <c r="D773" s="35"/>
    </row>
    <row r="774" spans="4:4" customFormat="1" x14ac:dyDescent="0.35">
      <c r="D774" s="35"/>
    </row>
    <row r="775" spans="4:4" customFormat="1" x14ac:dyDescent="0.35">
      <c r="D775" s="35"/>
    </row>
    <row r="776" spans="4:4" customFormat="1" x14ac:dyDescent="0.35">
      <c r="D776" s="35"/>
    </row>
    <row r="777" spans="4:4" customFormat="1" x14ac:dyDescent="0.35">
      <c r="D777" s="35"/>
    </row>
    <row r="778" spans="4:4" customFormat="1" x14ac:dyDescent="0.35">
      <c r="D778" s="35"/>
    </row>
    <row r="779" spans="4:4" customFormat="1" x14ac:dyDescent="0.35">
      <c r="D779" s="35"/>
    </row>
    <row r="780" spans="4:4" customFormat="1" x14ac:dyDescent="0.35">
      <c r="D780" s="35"/>
    </row>
    <row r="781" spans="4:4" customFormat="1" x14ac:dyDescent="0.35">
      <c r="D781" s="35"/>
    </row>
    <row r="782" spans="4:4" customFormat="1" x14ac:dyDescent="0.35">
      <c r="D782" s="35"/>
    </row>
    <row r="783" spans="4:4" customFormat="1" x14ac:dyDescent="0.35">
      <c r="D783" s="35"/>
    </row>
    <row r="784" spans="4:4" customFormat="1" x14ac:dyDescent="0.35">
      <c r="D784" s="35"/>
    </row>
    <row r="785" spans="4:4" customFormat="1" x14ac:dyDescent="0.35">
      <c r="D785" s="35"/>
    </row>
    <row r="786" spans="4:4" customFormat="1" x14ac:dyDescent="0.35">
      <c r="D786" s="35"/>
    </row>
    <row r="787" spans="4:4" customFormat="1" x14ac:dyDescent="0.35">
      <c r="D787" s="35"/>
    </row>
    <row r="788" spans="4:4" customFormat="1" x14ac:dyDescent="0.35">
      <c r="D788" s="35"/>
    </row>
    <row r="789" spans="4:4" customFormat="1" x14ac:dyDescent="0.35">
      <c r="D789" s="35"/>
    </row>
    <row r="790" spans="4:4" customFormat="1" x14ac:dyDescent="0.35">
      <c r="D790" s="35"/>
    </row>
    <row r="791" spans="4:4" customFormat="1" x14ac:dyDescent="0.35">
      <c r="D791" s="35"/>
    </row>
    <row r="792" spans="4:4" customFormat="1" x14ac:dyDescent="0.35">
      <c r="D792" s="35"/>
    </row>
    <row r="793" spans="4:4" customFormat="1" x14ac:dyDescent="0.35">
      <c r="D793" s="35"/>
    </row>
    <row r="794" spans="4:4" customFormat="1" x14ac:dyDescent="0.35">
      <c r="D794" s="35"/>
    </row>
    <row r="795" spans="4:4" customFormat="1" x14ac:dyDescent="0.35">
      <c r="D795" s="35"/>
    </row>
    <row r="796" spans="4:4" customFormat="1" x14ac:dyDescent="0.35">
      <c r="D796" s="35"/>
    </row>
    <row r="797" spans="4:4" customFormat="1" x14ac:dyDescent="0.35">
      <c r="D797" s="35"/>
    </row>
    <row r="798" spans="4:4" customFormat="1" x14ac:dyDescent="0.35">
      <c r="D798" s="35"/>
    </row>
    <row r="799" spans="4:4" customFormat="1" x14ac:dyDescent="0.35">
      <c r="D799" s="35"/>
    </row>
    <row r="800" spans="4:4" customFormat="1" x14ac:dyDescent="0.35">
      <c r="D800" s="35"/>
    </row>
    <row r="801" spans="4:4" customFormat="1" x14ac:dyDescent="0.35">
      <c r="D801" s="35"/>
    </row>
    <row r="802" spans="4:4" customFormat="1" x14ac:dyDescent="0.35">
      <c r="D802" s="35"/>
    </row>
    <row r="803" spans="4:4" customFormat="1" x14ac:dyDescent="0.35">
      <c r="D803" s="35"/>
    </row>
    <row r="804" spans="4:4" customFormat="1" x14ac:dyDescent="0.35">
      <c r="D804" s="35"/>
    </row>
    <row r="805" spans="4:4" customFormat="1" x14ac:dyDescent="0.35">
      <c r="D805" s="35"/>
    </row>
    <row r="806" spans="4:4" customFormat="1" x14ac:dyDescent="0.35">
      <c r="D806" s="35"/>
    </row>
    <row r="807" spans="4:4" customFormat="1" x14ac:dyDescent="0.35">
      <c r="D807" s="35"/>
    </row>
    <row r="808" spans="4:4" customFormat="1" x14ac:dyDescent="0.35">
      <c r="D808" s="35"/>
    </row>
    <row r="809" spans="4:4" customFormat="1" x14ac:dyDescent="0.35">
      <c r="D809" s="35"/>
    </row>
    <row r="810" spans="4:4" customFormat="1" x14ac:dyDescent="0.35">
      <c r="D810" s="35"/>
    </row>
    <row r="811" spans="4:4" customFormat="1" x14ac:dyDescent="0.35">
      <c r="D811" s="35"/>
    </row>
    <row r="812" spans="4:4" customFormat="1" x14ac:dyDescent="0.35">
      <c r="D812" s="35"/>
    </row>
    <row r="813" spans="4:4" customFormat="1" x14ac:dyDescent="0.35">
      <c r="D813" s="35"/>
    </row>
    <row r="814" spans="4:4" customFormat="1" x14ac:dyDescent="0.35">
      <c r="D814" s="35"/>
    </row>
    <row r="815" spans="4:4" customFormat="1" x14ac:dyDescent="0.35">
      <c r="D815" s="35"/>
    </row>
    <row r="816" spans="4:4" customFormat="1" x14ac:dyDescent="0.35">
      <c r="D816" s="35"/>
    </row>
    <row r="817" spans="4:4" customFormat="1" x14ac:dyDescent="0.35">
      <c r="D817" s="35"/>
    </row>
    <row r="818" spans="4:4" customFormat="1" x14ac:dyDescent="0.35">
      <c r="D818" s="35"/>
    </row>
    <row r="819" spans="4:4" customFormat="1" x14ac:dyDescent="0.35">
      <c r="D819" s="35"/>
    </row>
    <row r="820" spans="4:4" customFormat="1" x14ac:dyDescent="0.35">
      <c r="D820" s="35"/>
    </row>
    <row r="821" spans="4:4" customFormat="1" x14ac:dyDescent="0.35">
      <c r="D821" s="35"/>
    </row>
    <row r="822" spans="4:4" customFormat="1" x14ac:dyDescent="0.35">
      <c r="D822" s="35"/>
    </row>
    <row r="823" spans="4:4" customFormat="1" x14ac:dyDescent="0.35">
      <c r="D823" s="35"/>
    </row>
    <row r="824" spans="4:4" customFormat="1" x14ac:dyDescent="0.35">
      <c r="D824" s="35"/>
    </row>
    <row r="825" spans="4:4" customFormat="1" x14ac:dyDescent="0.35">
      <c r="D825" s="35"/>
    </row>
    <row r="826" spans="4:4" customFormat="1" x14ac:dyDescent="0.35">
      <c r="D826" s="35"/>
    </row>
    <row r="827" spans="4:4" customFormat="1" x14ac:dyDescent="0.35">
      <c r="D827" s="35"/>
    </row>
    <row r="828" spans="4:4" customFormat="1" x14ac:dyDescent="0.35">
      <c r="D828" s="35"/>
    </row>
    <row r="829" spans="4:4" customFormat="1" x14ac:dyDescent="0.35">
      <c r="D829" s="35"/>
    </row>
    <row r="830" spans="4:4" customFormat="1" x14ac:dyDescent="0.35">
      <c r="D830" s="35"/>
    </row>
    <row r="831" spans="4:4" customFormat="1" x14ac:dyDescent="0.35">
      <c r="D831" s="35"/>
    </row>
    <row r="832" spans="4:4" customFormat="1" x14ac:dyDescent="0.35">
      <c r="D832" s="35"/>
    </row>
    <row r="833" spans="4:4" customFormat="1" x14ac:dyDescent="0.35">
      <c r="D833" s="35"/>
    </row>
    <row r="834" spans="4:4" customFormat="1" x14ac:dyDescent="0.35">
      <c r="D834" s="35"/>
    </row>
    <row r="835" spans="4:4" customFormat="1" x14ac:dyDescent="0.35">
      <c r="D835" s="35"/>
    </row>
    <row r="836" spans="4:4" customFormat="1" x14ac:dyDescent="0.35">
      <c r="D836" s="35"/>
    </row>
    <row r="837" spans="4:4" customFormat="1" x14ac:dyDescent="0.35">
      <c r="D837" s="35"/>
    </row>
    <row r="838" spans="4:4" customFormat="1" x14ac:dyDescent="0.35">
      <c r="D838" s="35"/>
    </row>
    <row r="839" spans="4:4" customFormat="1" x14ac:dyDescent="0.35">
      <c r="D839" s="35"/>
    </row>
    <row r="840" spans="4:4" customFormat="1" x14ac:dyDescent="0.35">
      <c r="D840" s="35"/>
    </row>
    <row r="841" spans="4:4" customFormat="1" x14ac:dyDescent="0.35">
      <c r="D841" s="35"/>
    </row>
    <row r="842" spans="4:4" customFormat="1" x14ac:dyDescent="0.35">
      <c r="D842" s="35"/>
    </row>
    <row r="843" spans="4:4" customFormat="1" x14ac:dyDescent="0.35">
      <c r="D843" s="35"/>
    </row>
    <row r="844" spans="4:4" customFormat="1" x14ac:dyDescent="0.35">
      <c r="D844" s="35"/>
    </row>
    <row r="845" spans="4:4" customFormat="1" x14ac:dyDescent="0.35">
      <c r="D845" s="35"/>
    </row>
    <row r="846" spans="4:4" customFormat="1" x14ac:dyDescent="0.35">
      <c r="D846" s="35"/>
    </row>
    <row r="847" spans="4:4" customFormat="1" x14ac:dyDescent="0.35">
      <c r="D847" s="35"/>
    </row>
    <row r="848" spans="4:4" customFormat="1" x14ac:dyDescent="0.35">
      <c r="D848" s="35"/>
    </row>
    <row r="849" spans="4:4" customFormat="1" x14ac:dyDescent="0.35">
      <c r="D849" s="35"/>
    </row>
    <row r="850" spans="4:4" customFormat="1" x14ac:dyDescent="0.35">
      <c r="D850" s="35"/>
    </row>
    <row r="851" spans="4:4" customFormat="1" x14ac:dyDescent="0.35">
      <c r="D851" s="35"/>
    </row>
    <row r="852" spans="4:4" customFormat="1" x14ac:dyDescent="0.35">
      <c r="D852" s="35"/>
    </row>
    <row r="853" spans="4:4" customFormat="1" x14ac:dyDescent="0.35">
      <c r="D853" s="35"/>
    </row>
    <row r="854" spans="4:4" customFormat="1" x14ac:dyDescent="0.35">
      <c r="D854" s="35"/>
    </row>
    <row r="855" spans="4:4" customFormat="1" x14ac:dyDescent="0.35">
      <c r="D855" s="35"/>
    </row>
    <row r="856" spans="4:4" customFormat="1" x14ac:dyDescent="0.35">
      <c r="D856" s="35"/>
    </row>
    <row r="857" spans="4:4" customFormat="1" x14ac:dyDescent="0.35">
      <c r="D857" s="35"/>
    </row>
    <row r="858" spans="4:4" customFormat="1" x14ac:dyDescent="0.35">
      <c r="D858" s="35"/>
    </row>
    <row r="859" spans="4:4" customFormat="1" x14ac:dyDescent="0.35">
      <c r="D859" s="35"/>
    </row>
    <row r="860" spans="4:4" customFormat="1" x14ac:dyDescent="0.35">
      <c r="D860" s="35"/>
    </row>
    <row r="861" spans="4:4" customFormat="1" x14ac:dyDescent="0.35">
      <c r="D861" s="35"/>
    </row>
    <row r="862" spans="4:4" customFormat="1" x14ac:dyDescent="0.35">
      <c r="D862" s="35"/>
    </row>
    <row r="863" spans="4:4" customFormat="1" x14ac:dyDescent="0.35">
      <c r="D863" s="35"/>
    </row>
    <row r="864" spans="4:4" customFormat="1" x14ac:dyDescent="0.35">
      <c r="D864" s="35"/>
    </row>
    <row r="865" spans="4:4" customFormat="1" x14ac:dyDescent="0.35">
      <c r="D865" s="35"/>
    </row>
    <row r="866" spans="4:4" customFormat="1" x14ac:dyDescent="0.35">
      <c r="D866" s="35"/>
    </row>
    <row r="867" spans="4:4" customFormat="1" x14ac:dyDescent="0.35">
      <c r="D867" s="35"/>
    </row>
    <row r="868" spans="4:4" customFormat="1" x14ac:dyDescent="0.35">
      <c r="D868" s="35"/>
    </row>
    <row r="869" spans="4:4" customFormat="1" x14ac:dyDescent="0.35">
      <c r="D869" s="35"/>
    </row>
    <row r="870" spans="4:4" customFormat="1" x14ac:dyDescent="0.35">
      <c r="D870" s="35"/>
    </row>
    <row r="871" spans="4:4" customFormat="1" x14ac:dyDescent="0.35">
      <c r="D871" s="35"/>
    </row>
    <row r="872" spans="4:4" customFormat="1" x14ac:dyDescent="0.35">
      <c r="D872" s="35"/>
    </row>
    <row r="873" spans="4:4" customFormat="1" x14ac:dyDescent="0.35">
      <c r="D873" s="35"/>
    </row>
    <row r="874" spans="4:4" customFormat="1" x14ac:dyDescent="0.35">
      <c r="D874" s="35"/>
    </row>
    <row r="875" spans="4:4" customFormat="1" x14ac:dyDescent="0.35">
      <c r="D875" s="35"/>
    </row>
    <row r="876" spans="4:4" customFormat="1" x14ac:dyDescent="0.35">
      <c r="D876" s="35"/>
    </row>
    <row r="877" spans="4:4" customFormat="1" x14ac:dyDescent="0.35">
      <c r="D877" s="35"/>
    </row>
    <row r="878" spans="4:4" customFormat="1" x14ac:dyDescent="0.35">
      <c r="D878" s="35"/>
    </row>
    <row r="879" spans="4:4" customFormat="1" x14ac:dyDescent="0.35">
      <c r="D879" s="35"/>
    </row>
    <row r="880" spans="4:4" customFormat="1" x14ac:dyDescent="0.35">
      <c r="D880" s="35"/>
    </row>
    <row r="881" spans="4:4" customFormat="1" x14ac:dyDescent="0.35">
      <c r="D881" s="35"/>
    </row>
    <row r="882" spans="4:4" customFormat="1" x14ac:dyDescent="0.35">
      <c r="D882" s="35"/>
    </row>
    <row r="883" spans="4:4" customFormat="1" x14ac:dyDescent="0.35">
      <c r="D883" s="35"/>
    </row>
    <row r="884" spans="4:4" customFormat="1" x14ac:dyDescent="0.35">
      <c r="D884" s="35"/>
    </row>
    <row r="885" spans="4:4" customFormat="1" x14ac:dyDescent="0.35">
      <c r="D885" s="35"/>
    </row>
    <row r="886" spans="4:4" customFormat="1" x14ac:dyDescent="0.35">
      <c r="D886" s="35"/>
    </row>
    <row r="887" spans="4:4" customFormat="1" x14ac:dyDescent="0.35">
      <c r="D887" s="35"/>
    </row>
    <row r="888" spans="4:4" customFormat="1" x14ac:dyDescent="0.35">
      <c r="D888" s="35"/>
    </row>
    <row r="889" spans="4:4" customFormat="1" x14ac:dyDescent="0.35">
      <c r="D889" s="35"/>
    </row>
    <row r="890" spans="4:4" customFormat="1" x14ac:dyDescent="0.35">
      <c r="D890" s="35"/>
    </row>
    <row r="891" spans="4:4" customFormat="1" x14ac:dyDescent="0.35">
      <c r="D891" s="35"/>
    </row>
    <row r="892" spans="4:4" customFormat="1" x14ac:dyDescent="0.35">
      <c r="D892" s="35"/>
    </row>
    <row r="893" spans="4:4" customFormat="1" x14ac:dyDescent="0.35">
      <c r="D893" s="35"/>
    </row>
    <row r="894" spans="4:4" customFormat="1" x14ac:dyDescent="0.35">
      <c r="D894" s="35"/>
    </row>
    <row r="895" spans="4:4" customFormat="1" x14ac:dyDescent="0.35">
      <c r="D895" s="35"/>
    </row>
    <row r="896" spans="4:4" customFormat="1" x14ac:dyDescent="0.35">
      <c r="D896" s="35"/>
    </row>
    <row r="897" spans="4:4" customFormat="1" x14ac:dyDescent="0.35">
      <c r="D897" s="35"/>
    </row>
    <row r="898" spans="4:4" customFormat="1" x14ac:dyDescent="0.35">
      <c r="D898" s="35"/>
    </row>
    <row r="899" spans="4:4" customFormat="1" x14ac:dyDescent="0.35">
      <c r="D899" s="35"/>
    </row>
    <row r="900" spans="4:4" customFormat="1" x14ac:dyDescent="0.35">
      <c r="D900" s="35"/>
    </row>
    <row r="901" spans="4:4" customFormat="1" x14ac:dyDescent="0.35">
      <c r="D901" s="35"/>
    </row>
    <row r="902" spans="4:4" customFormat="1" x14ac:dyDescent="0.35">
      <c r="D902" s="35"/>
    </row>
    <row r="903" spans="4:4" customFormat="1" x14ac:dyDescent="0.35">
      <c r="D903" s="35"/>
    </row>
    <row r="904" spans="4:4" customFormat="1" x14ac:dyDescent="0.35">
      <c r="D904" s="35"/>
    </row>
    <row r="905" spans="4:4" customFormat="1" x14ac:dyDescent="0.35">
      <c r="D905" s="35"/>
    </row>
    <row r="906" spans="4:4" customFormat="1" x14ac:dyDescent="0.35">
      <c r="D906" s="35"/>
    </row>
    <row r="907" spans="4:4" customFormat="1" x14ac:dyDescent="0.35">
      <c r="D907" s="35"/>
    </row>
    <row r="908" spans="4:4" customFormat="1" x14ac:dyDescent="0.35">
      <c r="D908" s="35"/>
    </row>
    <row r="909" spans="4:4" customFormat="1" x14ac:dyDescent="0.35">
      <c r="D909" s="35"/>
    </row>
    <row r="910" spans="4:4" customFormat="1" x14ac:dyDescent="0.35">
      <c r="D910" s="35"/>
    </row>
    <row r="911" spans="4:4" customFormat="1" x14ac:dyDescent="0.35">
      <c r="D911" s="35"/>
    </row>
    <row r="912" spans="4:4" customFormat="1" x14ac:dyDescent="0.35">
      <c r="D912" s="35"/>
    </row>
    <row r="913" spans="4:4" customFormat="1" x14ac:dyDescent="0.35">
      <c r="D913" s="35"/>
    </row>
    <row r="914" spans="4:4" customFormat="1" x14ac:dyDescent="0.35">
      <c r="D914" s="35"/>
    </row>
    <row r="915" spans="4:4" customFormat="1" x14ac:dyDescent="0.35">
      <c r="D915" s="35"/>
    </row>
    <row r="916" spans="4:4" customFormat="1" x14ac:dyDescent="0.35">
      <c r="D916" s="35"/>
    </row>
    <row r="917" spans="4:4" customFormat="1" x14ac:dyDescent="0.35">
      <c r="D917" s="35"/>
    </row>
    <row r="918" spans="4:4" customFormat="1" x14ac:dyDescent="0.35">
      <c r="D918" s="35"/>
    </row>
    <row r="919" spans="4:4" customFormat="1" x14ac:dyDescent="0.35">
      <c r="D919" s="35"/>
    </row>
    <row r="920" spans="4:4" customFormat="1" x14ac:dyDescent="0.35">
      <c r="D920" s="35"/>
    </row>
    <row r="921" spans="4:4" customFormat="1" x14ac:dyDescent="0.35">
      <c r="D921" s="35"/>
    </row>
    <row r="922" spans="4:4" customFormat="1" x14ac:dyDescent="0.35">
      <c r="D922" s="35"/>
    </row>
    <row r="923" spans="4:4" customFormat="1" x14ac:dyDescent="0.35">
      <c r="D923" s="35"/>
    </row>
    <row r="924" spans="4:4" customFormat="1" x14ac:dyDescent="0.35">
      <c r="D924" s="35"/>
    </row>
    <row r="925" spans="4:4" customFormat="1" x14ac:dyDescent="0.35">
      <c r="D925" s="35"/>
    </row>
    <row r="926" spans="4:4" customFormat="1" x14ac:dyDescent="0.35">
      <c r="D926" s="35"/>
    </row>
    <row r="927" spans="4:4" customFormat="1" x14ac:dyDescent="0.35">
      <c r="D927" s="35"/>
    </row>
    <row r="928" spans="4:4" customFormat="1" x14ac:dyDescent="0.35">
      <c r="D928" s="35"/>
    </row>
    <row r="929" spans="4:4" customFormat="1" x14ac:dyDescent="0.35">
      <c r="D929" s="35"/>
    </row>
    <row r="930" spans="4:4" customFormat="1" x14ac:dyDescent="0.35">
      <c r="D930" s="35"/>
    </row>
    <row r="931" spans="4:4" customFormat="1" x14ac:dyDescent="0.35">
      <c r="D931" s="35"/>
    </row>
    <row r="932" spans="4:4" customFormat="1" x14ac:dyDescent="0.35">
      <c r="D932" s="35"/>
    </row>
    <row r="933" spans="4:4" customFormat="1" x14ac:dyDescent="0.35">
      <c r="D933" s="35"/>
    </row>
    <row r="934" spans="4:4" customFormat="1" x14ac:dyDescent="0.35">
      <c r="D934" s="35"/>
    </row>
    <row r="935" spans="4:4" customFormat="1" x14ac:dyDescent="0.35">
      <c r="D935" s="35"/>
    </row>
    <row r="936" spans="4:4" customFormat="1" x14ac:dyDescent="0.35">
      <c r="D936" s="35"/>
    </row>
    <row r="937" spans="4:4" customFormat="1" x14ac:dyDescent="0.35">
      <c r="D937" s="35"/>
    </row>
    <row r="938" spans="4:4" customFormat="1" x14ac:dyDescent="0.35">
      <c r="D938" s="35"/>
    </row>
    <row r="939" spans="4:4" customFormat="1" x14ac:dyDescent="0.35">
      <c r="D939" s="35"/>
    </row>
    <row r="940" spans="4:4" customFormat="1" x14ac:dyDescent="0.35">
      <c r="D940" s="35"/>
    </row>
    <row r="941" spans="4:4" customFormat="1" x14ac:dyDescent="0.35">
      <c r="D941" s="35"/>
    </row>
    <row r="942" spans="4:4" customFormat="1" x14ac:dyDescent="0.35">
      <c r="D942" s="35"/>
    </row>
    <row r="943" spans="4:4" customFormat="1" x14ac:dyDescent="0.35">
      <c r="D943" s="35"/>
    </row>
    <row r="944" spans="4:4" customFormat="1" x14ac:dyDescent="0.35">
      <c r="D944" s="35"/>
    </row>
    <row r="945" spans="4:4" customFormat="1" x14ac:dyDescent="0.35">
      <c r="D945" s="35"/>
    </row>
    <row r="946" spans="4:4" customFormat="1" x14ac:dyDescent="0.35">
      <c r="D946" s="35"/>
    </row>
    <row r="947" spans="4:4" customFormat="1" x14ac:dyDescent="0.35">
      <c r="D947" s="35"/>
    </row>
    <row r="948" spans="4:4" customFormat="1" x14ac:dyDescent="0.35">
      <c r="D948" s="35"/>
    </row>
    <row r="949" spans="4:4" customFormat="1" x14ac:dyDescent="0.35">
      <c r="D949" s="35"/>
    </row>
    <row r="950" spans="4:4" customFormat="1" x14ac:dyDescent="0.35">
      <c r="D950" s="35"/>
    </row>
    <row r="951" spans="4:4" customFormat="1" x14ac:dyDescent="0.35">
      <c r="D951" s="35"/>
    </row>
    <row r="952" spans="4:4" customFormat="1" x14ac:dyDescent="0.35">
      <c r="D952" s="35"/>
    </row>
    <row r="953" spans="4:4" customFormat="1" x14ac:dyDescent="0.35">
      <c r="D953" s="35"/>
    </row>
    <row r="954" spans="4:4" customFormat="1" x14ac:dyDescent="0.35">
      <c r="D954" s="35"/>
    </row>
    <row r="955" spans="4:4" customFormat="1" x14ac:dyDescent="0.35">
      <c r="D955" s="35"/>
    </row>
    <row r="956" spans="4:4" customFormat="1" x14ac:dyDescent="0.35">
      <c r="D956" s="35"/>
    </row>
    <row r="957" spans="4:4" customFormat="1" x14ac:dyDescent="0.35">
      <c r="D957" s="35"/>
    </row>
    <row r="958" spans="4:4" customFormat="1" x14ac:dyDescent="0.35">
      <c r="D958" s="35"/>
    </row>
    <row r="959" spans="4:4" customFormat="1" x14ac:dyDescent="0.35">
      <c r="D959" s="35"/>
    </row>
    <row r="960" spans="4:4" customFormat="1" x14ac:dyDescent="0.35">
      <c r="D960" s="35"/>
    </row>
    <row r="961" spans="4:4" customFormat="1" x14ac:dyDescent="0.35">
      <c r="D961" s="35"/>
    </row>
    <row r="962" spans="4:4" customFormat="1" x14ac:dyDescent="0.35">
      <c r="D962" s="35"/>
    </row>
    <row r="963" spans="4:4" customFormat="1" x14ac:dyDescent="0.35">
      <c r="D963" s="35"/>
    </row>
    <row r="964" spans="4:4" customFormat="1" x14ac:dyDescent="0.35">
      <c r="D964" s="35"/>
    </row>
    <row r="965" spans="4:4" customFormat="1" x14ac:dyDescent="0.35">
      <c r="D965" s="35"/>
    </row>
    <row r="966" spans="4:4" customFormat="1" x14ac:dyDescent="0.35">
      <c r="D966" s="35"/>
    </row>
    <row r="967" spans="4:4" customFormat="1" x14ac:dyDescent="0.35">
      <c r="D967" s="35"/>
    </row>
    <row r="968" spans="4:4" customFormat="1" x14ac:dyDescent="0.35">
      <c r="D968" s="35"/>
    </row>
    <row r="969" spans="4:4" customFormat="1" x14ac:dyDescent="0.35">
      <c r="D969" s="35"/>
    </row>
    <row r="970" spans="4:4" customFormat="1" x14ac:dyDescent="0.35">
      <c r="D970" s="35"/>
    </row>
    <row r="971" spans="4:4" customFormat="1" x14ac:dyDescent="0.35">
      <c r="D971" s="35"/>
    </row>
    <row r="972" spans="4:4" customFormat="1" x14ac:dyDescent="0.35">
      <c r="D972" s="35"/>
    </row>
    <row r="973" spans="4:4" customFormat="1" x14ac:dyDescent="0.35">
      <c r="D973" s="35"/>
    </row>
    <row r="974" spans="4:4" customFormat="1" x14ac:dyDescent="0.35">
      <c r="D974" s="35"/>
    </row>
    <row r="975" spans="4:4" customFormat="1" x14ac:dyDescent="0.35">
      <c r="D975" s="35"/>
    </row>
    <row r="976" spans="4:4" customFormat="1" x14ac:dyDescent="0.35">
      <c r="D976" s="35"/>
    </row>
    <row r="977" spans="4:4" customFormat="1" x14ac:dyDescent="0.35">
      <c r="D977" s="35"/>
    </row>
    <row r="978" spans="4:4" customFormat="1" x14ac:dyDescent="0.35">
      <c r="D978" s="35"/>
    </row>
    <row r="979" spans="4:4" customFormat="1" x14ac:dyDescent="0.35">
      <c r="D979" s="35"/>
    </row>
    <row r="980" spans="4:4" customFormat="1" x14ac:dyDescent="0.35">
      <c r="D980" s="35"/>
    </row>
    <row r="981" spans="4:4" customFormat="1" x14ac:dyDescent="0.35">
      <c r="D981" s="35"/>
    </row>
    <row r="982" spans="4:4" customFormat="1" x14ac:dyDescent="0.35">
      <c r="D982" s="35"/>
    </row>
    <row r="983" spans="4:4" customFormat="1" x14ac:dyDescent="0.35">
      <c r="D983" s="35"/>
    </row>
    <row r="984" spans="4:4" customFormat="1" x14ac:dyDescent="0.35">
      <c r="D984" s="35"/>
    </row>
    <row r="985" spans="4:4" customFormat="1" x14ac:dyDescent="0.35">
      <c r="D985" s="35"/>
    </row>
    <row r="986" spans="4:4" customFormat="1" x14ac:dyDescent="0.35">
      <c r="D986" s="35"/>
    </row>
    <row r="987" spans="4:4" customFormat="1" x14ac:dyDescent="0.35">
      <c r="D987" s="35"/>
    </row>
    <row r="988" spans="4:4" customFormat="1" x14ac:dyDescent="0.35">
      <c r="D988" s="35"/>
    </row>
    <row r="989" spans="4:4" customFormat="1" x14ac:dyDescent="0.35">
      <c r="D989" s="35"/>
    </row>
    <row r="990" spans="4:4" customFormat="1" x14ac:dyDescent="0.35">
      <c r="D990" s="35"/>
    </row>
    <row r="991" spans="4:4" customFormat="1" x14ac:dyDescent="0.35">
      <c r="D991" s="35"/>
    </row>
    <row r="992" spans="4:4" customFormat="1" x14ac:dyDescent="0.35">
      <c r="D992" s="35"/>
    </row>
    <row r="993" spans="4:4" customFormat="1" x14ac:dyDescent="0.35">
      <c r="D993" s="35"/>
    </row>
    <row r="994" spans="4:4" customFormat="1" x14ac:dyDescent="0.35">
      <c r="D994" s="35"/>
    </row>
    <row r="995" spans="4:4" customFormat="1" x14ac:dyDescent="0.35">
      <c r="D995" s="35"/>
    </row>
    <row r="996" spans="4:4" customFormat="1" x14ac:dyDescent="0.35">
      <c r="D996" s="35"/>
    </row>
    <row r="997" spans="4:4" customFormat="1" x14ac:dyDescent="0.35">
      <c r="D997" s="35"/>
    </row>
    <row r="998" spans="4:4" customFormat="1" x14ac:dyDescent="0.35">
      <c r="D998" s="35"/>
    </row>
    <row r="999" spans="4:4" customFormat="1" x14ac:dyDescent="0.35">
      <c r="D999" s="35"/>
    </row>
    <row r="1000" spans="4:4" customFormat="1" x14ac:dyDescent="0.35">
      <c r="D1000" s="35"/>
    </row>
    <row r="1001" spans="4:4" customFormat="1" x14ac:dyDescent="0.35">
      <c r="D1001" s="35"/>
    </row>
    <row r="1002" spans="4:4" customFormat="1" x14ac:dyDescent="0.35">
      <c r="D1002" s="35"/>
    </row>
    <row r="1003" spans="4:4" customFormat="1" x14ac:dyDescent="0.35">
      <c r="D1003" s="35"/>
    </row>
    <row r="1004" spans="4:4" customFormat="1" x14ac:dyDescent="0.35">
      <c r="D1004" s="35"/>
    </row>
    <row r="1005" spans="4:4" customFormat="1" x14ac:dyDescent="0.35">
      <c r="D1005" s="35"/>
    </row>
    <row r="1006" spans="4:4" customFormat="1" x14ac:dyDescent="0.35">
      <c r="D1006" s="35"/>
    </row>
    <row r="1007" spans="4:4" customFormat="1" x14ac:dyDescent="0.35">
      <c r="D1007" s="35"/>
    </row>
    <row r="1008" spans="4:4" customFormat="1" x14ac:dyDescent="0.35">
      <c r="D1008" s="35"/>
    </row>
    <row r="1009" spans="4:4" customFormat="1" x14ac:dyDescent="0.35">
      <c r="D1009" s="35"/>
    </row>
    <row r="1010" spans="4:4" customFormat="1" x14ac:dyDescent="0.35">
      <c r="D1010" s="35"/>
    </row>
    <row r="1011" spans="4:4" customFormat="1" x14ac:dyDescent="0.35">
      <c r="D1011" s="35"/>
    </row>
    <row r="1012" spans="4:4" customFormat="1" x14ac:dyDescent="0.35">
      <c r="D1012" s="35"/>
    </row>
    <row r="1013" spans="4:4" customFormat="1" x14ac:dyDescent="0.35">
      <c r="D1013" s="35"/>
    </row>
    <row r="1014" spans="4:4" customFormat="1" x14ac:dyDescent="0.35">
      <c r="D1014" s="35"/>
    </row>
    <row r="1015" spans="4:4" customFormat="1" x14ac:dyDescent="0.35">
      <c r="D1015" s="35"/>
    </row>
    <row r="1016" spans="4:4" customFormat="1" x14ac:dyDescent="0.35">
      <c r="D1016" s="35"/>
    </row>
    <row r="1017" spans="4:4" customFormat="1" x14ac:dyDescent="0.35">
      <c r="D1017" s="35"/>
    </row>
    <row r="1018" spans="4:4" customFormat="1" x14ac:dyDescent="0.35">
      <c r="D1018" s="35"/>
    </row>
    <row r="1019" spans="4:4" customFormat="1" x14ac:dyDescent="0.35">
      <c r="D1019" s="35"/>
    </row>
    <row r="1020" spans="4:4" customFormat="1" x14ac:dyDescent="0.35">
      <c r="D1020" s="35"/>
    </row>
    <row r="1021" spans="4:4" customFormat="1" x14ac:dyDescent="0.35">
      <c r="D1021" s="35"/>
    </row>
    <row r="1022" spans="4:4" customFormat="1" x14ac:dyDescent="0.35">
      <c r="D1022" s="35"/>
    </row>
    <row r="1023" spans="4:4" customFormat="1" x14ac:dyDescent="0.35">
      <c r="D1023" s="35"/>
    </row>
    <row r="1024" spans="4:4" customFormat="1" x14ac:dyDescent="0.35">
      <c r="D1024" s="35"/>
    </row>
    <row r="1025" spans="4:4" customFormat="1" x14ac:dyDescent="0.35">
      <c r="D1025" s="35"/>
    </row>
    <row r="1026" spans="4:4" customFormat="1" x14ac:dyDescent="0.35">
      <c r="D1026" s="35"/>
    </row>
    <row r="1027" spans="4:4" customFormat="1" x14ac:dyDescent="0.35">
      <c r="D1027" s="35"/>
    </row>
    <row r="1028" spans="4:4" customFormat="1" x14ac:dyDescent="0.35">
      <c r="D1028" s="35"/>
    </row>
    <row r="1029" spans="4:4" customFormat="1" x14ac:dyDescent="0.35">
      <c r="D1029" s="35"/>
    </row>
    <row r="1030" spans="4:4" customFormat="1" x14ac:dyDescent="0.35">
      <c r="D1030" s="35"/>
    </row>
    <row r="1031" spans="4:4" customFormat="1" x14ac:dyDescent="0.35">
      <c r="D1031" s="35"/>
    </row>
    <row r="1032" spans="4:4" customFormat="1" x14ac:dyDescent="0.35">
      <c r="D1032" s="35"/>
    </row>
    <row r="1033" spans="4:4" customFormat="1" x14ac:dyDescent="0.35">
      <c r="D1033" s="35"/>
    </row>
    <row r="1034" spans="4:4" customFormat="1" x14ac:dyDescent="0.35">
      <c r="D1034" s="35"/>
    </row>
    <row r="1035" spans="4:4" customFormat="1" x14ac:dyDescent="0.35">
      <c r="D1035" s="35"/>
    </row>
    <row r="1036" spans="4:4" customFormat="1" x14ac:dyDescent="0.35">
      <c r="D1036" s="35"/>
    </row>
    <row r="1037" spans="4:4" customFormat="1" x14ac:dyDescent="0.35">
      <c r="D1037" s="35"/>
    </row>
    <row r="1038" spans="4:4" customFormat="1" x14ac:dyDescent="0.35">
      <c r="D1038" s="35"/>
    </row>
    <row r="1039" spans="4:4" customFormat="1" x14ac:dyDescent="0.35">
      <c r="D1039" s="35"/>
    </row>
    <row r="1040" spans="4:4" customFormat="1" x14ac:dyDescent="0.35">
      <c r="D1040" s="35"/>
    </row>
    <row r="1041" spans="4:4" customFormat="1" x14ac:dyDescent="0.35">
      <c r="D1041" s="35"/>
    </row>
    <row r="1042" spans="4:4" customFormat="1" x14ac:dyDescent="0.35">
      <c r="D1042" s="35"/>
    </row>
    <row r="1043" spans="4:4" customFormat="1" x14ac:dyDescent="0.35">
      <c r="D1043" s="35"/>
    </row>
    <row r="1044" spans="4:4" customFormat="1" x14ac:dyDescent="0.35">
      <c r="D1044" s="35"/>
    </row>
    <row r="1045" spans="4:4" customFormat="1" x14ac:dyDescent="0.35">
      <c r="D1045" s="35"/>
    </row>
    <row r="1046" spans="4:4" customFormat="1" x14ac:dyDescent="0.35">
      <c r="D1046" s="35"/>
    </row>
    <row r="1047" spans="4:4" customFormat="1" x14ac:dyDescent="0.35">
      <c r="D1047" s="35"/>
    </row>
    <row r="1048" spans="4:4" customFormat="1" x14ac:dyDescent="0.35">
      <c r="D1048" s="35"/>
    </row>
    <row r="1049" spans="4:4" customFormat="1" x14ac:dyDescent="0.35">
      <c r="D1049" s="35"/>
    </row>
    <row r="1050" spans="4:4" customFormat="1" x14ac:dyDescent="0.35">
      <c r="D1050" s="35"/>
    </row>
    <row r="1051" spans="4:4" customFormat="1" x14ac:dyDescent="0.35">
      <c r="D1051" s="35"/>
    </row>
    <row r="1052" spans="4:4" customFormat="1" x14ac:dyDescent="0.35">
      <c r="D1052" s="35"/>
    </row>
    <row r="1053" spans="4:4" customFormat="1" x14ac:dyDescent="0.35">
      <c r="D1053" s="35"/>
    </row>
    <row r="1054" spans="4:4" customFormat="1" x14ac:dyDescent="0.35">
      <c r="D1054" s="35"/>
    </row>
    <row r="1055" spans="4:4" customFormat="1" x14ac:dyDescent="0.35">
      <c r="D1055" s="35"/>
    </row>
    <row r="1056" spans="4:4" customFormat="1" x14ac:dyDescent="0.35">
      <c r="D1056" s="35"/>
    </row>
    <row r="1057" spans="4:4" customFormat="1" x14ac:dyDescent="0.35">
      <c r="D1057" s="35"/>
    </row>
    <row r="1058" spans="4:4" customFormat="1" x14ac:dyDescent="0.35">
      <c r="D1058" s="35"/>
    </row>
    <row r="1059" spans="4:4" customFormat="1" x14ac:dyDescent="0.35">
      <c r="D1059" s="35"/>
    </row>
    <row r="1060" spans="4:4" customFormat="1" x14ac:dyDescent="0.35">
      <c r="D1060" s="35"/>
    </row>
    <row r="1061" spans="4:4" customFormat="1" x14ac:dyDescent="0.35">
      <c r="D1061" s="35"/>
    </row>
    <row r="1062" spans="4:4" customFormat="1" x14ac:dyDescent="0.35">
      <c r="D1062" s="35"/>
    </row>
    <row r="1063" spans="4:4" customFormat="1" x14ac:dyDescent="0.35">
      <c r="D1063" s="35"/>
    </row>
    <row r="1064" spans="4:4" customFormat="1" x14ac:dyDescent="0.35">
      <c r="D1064" s="35"/>
    </row>
    <row r="1065" spans="4:4" customFormat="1" x14ac:dyDescent="0.35">
      <c r="D1065" s="35"/>
    </row>
    <row r="1066" spans="4:4" customFormat="1" x14ac:dyDescent="0.35">
      <c r="D1066" s="35"/>
    </row>
    <row r="1067" spans="4:4" customFormat="1" x14ac:dyDescent="0.35">
      <c r="D1067" s="35"/>
    </row>
    <row r="1068" spans="4:4" customFormat="1" x14ac:dyDescent="0.35">
      <c r="D1068" s="35"/>
    </row>
    <row r="1069" spans="4:4" customFormat="1" x14ac:dyDescent="0.35">
      <c r="D1069" s="35"/>
    </row>
    <row r="1070" spans="4:4" customFormat="1" x14ac:dyDescent="0.35">
      <c r="D1070" s="35"/>
    </row>
    <row r="1071" spans="4:4" customFormat="1" x14ac:dyDescent="0.35">
      <c r="D1071" s="35"/>
    </row>
    <row r="1072" spans="4:4" customFormat="1" x14ac:dyDescent="0.35">
      <c r="D1072" s="35"/>
    </row>
    <row r="1073" spans="4:4" customFormat="1" x14ac:dyDescent="0.35">
      <c r="D1073" s="35"/>
    </row>
    <row r="1074" spans="4:4" customFormat="1" x14ac:dyDescent="0.35">
      <c r="D1074" s="35"/>
    </row>
    <row r="1075" spans="4:4" customFormat="1" x14ac:dyDescent="0.35">
      <c r="D1075" s="35"/>
    </row>
    <row r="1076" spans="4:4" customFormat="1" x14ac:dyDescent="0.35">
      <c r="D1076" s="35"/>
    </row>
    <row r="1077" spans="4:4" customFormat="1" x14ac:dyDescent="0.35">
      <c r="D1077" s="35"/>
    </row>
    <row r="1078" spans="4:4" customFormat="1" x14ac:dyDescent="0.35">
      <c r="D1078" s="35"/>
    </row>
    <row r="1079" spans="4:4" customFormat="1" x14ac:dyDescent="0.35">
      <c r="D1079" s="35"/>
    </row>
    <row r="1080" spans="4:4" customFormat="1" x14ac:dyDescent="0.35">
      <c r="D1080" s="35"/>
    </row>
    <row r="1081" spans="4:4" customFormat="1" x14ac:dyDescent="0.35">
      <c r="D1081" s="35"/>
    </row>
    <row r="1082" spans="4:4" customFormat="1" x14ac:dyDescent="0.35">
      <c r="D1082" s="35"/>
    </row>
    <row r="1083" spans="4:4" customFormat="1" x14ac:dyDescent="0.35">
      <c r="D1083" s="35"/>
    </row>
    <row r="1084" spans="4:4" customFormat="1" x14ac:dyDescent="0.35">
      <c r="D1084" s="35"/>
    </row>
    <row r="1085" spans="4:4" customFormat="1" x14ac:dyDescent="0.35">
      <c r="D1085" s="35"/>
    </row>
    <row r="1086" spans="4:4" customFormat="1" x14ac:dyDescent="0.35">
      <c r="D1086" s="35"/>
    </row>
    <row r="1087" spans="4:4" customFormat="1" x14ac:dyDescent="0.35">
      <c r="D1087" s="35"/>
    </row>
    <row r="1088" spans="4:4" customFormat="1" x14ac:dyDescent="0.35">
      <c r="D1088" s="35"/>
    </row>
    <row r="1089" spans="4:4" customFormat="1" x14ac:dyDescent="0.35">
      <c r="D1089" s="35"/>
    </row>
    <row r="1090" spans="4:4" customFormat="1" x14ac:dyDescent="0.35">
      <c r="D1090" s="35"/>
    </row>
    <row r="1091" spans="4:4" customFormat="1" x14ac:dyDescent="0.35">
      <c r="D1091" s="35"/>
    </row>
    <row r="1092" spans="4:4" customFormat="1" x14ac:dyDescent="0.35">
      <c r="D1092" s="35"/>
    </row>
    <row r="1093" spans="4:4" customFormat="1" x14ac:dyDescent="0.35">
      <c r="D1093" s="35"/>
    </row>
    <row r="1094" spans="4:4" customFormat="1" x14ac:dyDescent="0.35">
      <c r="D1094" s="35"/>
    </row>
    <row r="1095" spans="4:4" customFormat="1" x14ac:dyDescent="0.35">
      <c r="D1095" s="35"/>
    </row>
    <row r="1096" spans="4:4" customFormat="1" x14ac:dyDescent="0.35">
      <c r="D1096" s="35"/>
    </row>
    <row r="1097" spans="4:4" customFormat="1" x14ac:dyDescent="0.35">
      <c r="D1097" s="35"/>
    </row>
    <row r="1098" spans="4:4" customFormat="1" x14ac:dyDescent="0.35">
      <c r="D1098" s="35"/>
    </row>
    <row r="1099" spans="4:4" customFormat="1" x14ac:dyDescent="0.35">
      <c r="D1099" s="35"/>
    </row>
    <row r="1100" spans="4:4" customFormat="1" x14ac:dyDescent="0.35">
      <c r="D1100" s="35"/>
    </row>
    <row r="1101" spans="4:4" customFormat="1" x14ac:dyDescent="0.35">
      <c r="D1101" s="35"/>
    </row>
    <row r="1102" spans="4:4" customFormat="1" x14ac:dyDescent="0.35">
      <c r="D1102" s="35"/>
    </row>
    <row r="1103" spans="4:4" customFormat="1" x14ac:dyDescent="0.35">
      <c r="D1103" s="35"/>
    </row>
    <row r="1104" spans="4:4" customFormat="1" x14ac:dyDescent="0.35">
      <c r="D1104" s="35"/>
    </row>
    <row r="1105" spans="4:4" customFormat="1" x14ac:dyDescent="0.35">
      <c r="D1105" s="35"/>
    </row>
    <row r="1106" spans="4:4" customFormat="1" x14ac:dyDescent="0.35">
      <c r="D1106" s="35"/>
    </row>
    <row r="1107" spans="4:4" customFormat="1" x14ac:dyDescent="0.35">
      <c r="D1107" s="35"/>
    </row>
    <row r="1108" spans="4:4" customFormat="1" x14ac:dyDescent="0.35">
      <c r="D1108" s="35"/>
    </row>
    <row r="1109" spans="4:4" customFormat="1" x14ac:dyDescent="0.35">
      <c r="D1109" s="35"/>
    </row>
    <row r="1110" spans="4:4" customFormat="1" x14ac:dyDescent="0.35">
      <c r="D1110" s="35"/>
    </row>
    <row r="1111" spans="4:4" customFormat="1" x14ac:dyDescent="0.35">
      <c r="D1111" s="35"/>
    </row>
    <row r="1112" spans="4:4" customFormat="1" x14ac:dyDescent="0.35">
      <c r="D1112" s="35"/>
    </row>
    <row r="1113" spans="4:4" customFormat="1" x14ac:dyDescent="0.35">
      <c r="D1113" s="35"/>
    </row>
    <row r="1114" spans="4:4" customFormat="1" x14ac:dyDescent="0.35">
      <c r="D1114" s="35"/>
    </row>
    <row r="1115" spans="4:4" customFormat="1" x14ac:dyDescent="0.35">
      <c r="D1115" s="35"/>
    </row>
    <row r="1116" spans="4:4" customFormat="1" x14ac:dyDescent="0.35">
      <c r="D1116" s="35"/>
    </row>
    <row r="1117" spans="4:4" customFormat="1" x14ac:dyDescent="0.35">
      <c r="D1117" s="35"/>
    </row>
    <row r="1118" spans="4:4" customFormat="1" x14ac:dyDescent="0.35">
      <c r="D1118" s="35"/>
    </row>
    <row r="1119" spans="4:4" customFormat="1" x14ac:dyDescent="0.35">
      <c r="D1119" s="35"/>
    </row>
    <row r="1120" spans="4:4" customFormat="1" x14ac:dyDescent="0.35">
      <c r="D1120" s="35"/>
    </row>
    <row r="1121" spans="4:4" customFormat="1" x14ac:dyDescent="0.35">
      <c r="D1121" s="35"/>
    </row>
    <row r="1122" spans="4:4" customFormat="1" x14ac:dyDescent="0.35">
      <c r="D1122" s="35"/>
    </row>
    <row r="1123" spans="4:4" customFormat="1" x14ac:dyDescent="0.35">
      <c r="D1123" s="35"/>
    </row>
    <row r="1124" spans="4:4" customFormat="1" x14ac:dyDescent="0.35">
      <c r="D1124" s="35"/>
    </row>
    <row r="1125" spans="4:4" customFormat="1" x14ac:dyDescent="0.35">
      <c r="D1125" s="35"/>
    </row>
    <row r="1126" spans="4:4" customFormat="1" x14ac:dyDescent="0.35">
      <c r="D1126" s="35"/>
    </row>
    <row r="1127" spans="4:4" customFormat="1" x14ac:dyDescent="0.35">
      <c r="D1127" s="35"/>
    </row>
    <row r="1128" spans="4:4" customFormat="1" x14ac:dyDescent="0.35">
      <c r="D1128" s="35"/>
    </row>
    <row r="1129" spans="4:4" customFormat="1" x14ac:dyDescent="0.35">
      <c r="D1129" s="35"/>
    </row>
    <row r="1130" spans="4:4" customFormat="1" x14ac:dyDescent="0.35">
      <c r="D1130" s="35"/>
    </row>
    <row r="1131" spans="4:4" customFormat="1" x14ac:dyDescent="0.35">
      <c r="D1131" s="35"/>
    </row>
    <row r="1132" spans="4:4" customFormat="1" x14ac:dyDescent="0.35">
      <c r="D1132" s="35"/>
    </row>
    <row r="1133" spans="4:4" customFormat="1" x14ac:dyDescent="0.35">
      <c r="D1133" s="35"/>
    </row>
    <row r="1134" spans="4:4" customFormat="1" x14ac:dyDescent="0.35">
      <c r="D1134" s="35"/>
    </row>
    <row r="1135" spans="4:4" customFormat="1" x14ac:dyDescent="0.35">
      <c r="D1135" s="35"/>
    </row>
    <row r="1136" spans="4:4" customFormat="1" x14ac:dyDescent="0.35">
      <c r="D1136" s="35"/>
    </row>
    <row r="1137" spans="4:4" customFormat="1" x14ac:dyDescent="0.35">
      <c r="D1137" s="35"/>
    </row>
    <row r="1138" spans="4:4" customFormat="1" x14ac:dyDescent="0.35">
      <c r="D1138" s="35"/>
    </row>
    <row r="1139" spans="4:4" customFormat="1" x14ac:dyDescent="0.35">
      <c r="D1139" s="35"/>
    </row>
    <row r="1140" spans="4:4" customFormat="1" x14ac:dyDescent="0.35">
      <c r="D1140" s="35"/>
    </row>
    <row r="1141" spans="4:4" customFormat="1" x14ac:dyDescent="0.35">
      <c r="D1141" s="35"/>
    </row>
    <row r="1142" spans="4:4" customFormat="1" x14ac:dyDescent="0.35">
      <c r="D1142" s="35"/>
    </row>
    <row r="1143" spans="4:4" customFormat="1" x14ac:dyDescent="0.35">
      <c r="D1143" s="35"/>
    </row>
    <row r="1144" spans="4:4" customFormat="1" x14ac:dyDescent="0.35">
      <c r="D1144" s="35"/>
    </row>
    <row r="1145" spans="4:4" customFormat="1" x14ac:dyDescent="0.35">
      <c r="D1145" s="35"/>
    </row>
    <row r="1146" spans="4:4" customFormat="1" x14ac:dyDescent="0.35">
      <c r="D1146" s="35"/>
    </row>
    <row r="1147" spans="4:4" customFormat="1" x14ac:dyDescent="0.35">
      <c r="D1147" s="35"/>
    </row>
    <row r="1148" spans="4:4" customFormat="1" x14ac:dyDescent="0.35">
      <c r="D1148" s="35"/>
    </row>
    <row r="1149" spans="4:4" customFormat="1" x14ac:dyDescent="0.35">
      <c r="D1149" s="35"/>
    </row>
    <row r="1150" spans="4:4" customFormat="1" x14ac:dyDescent="0.35">
      <c r="D1150" s="35"/>
    </row>
    <row r="1151" spans="4:4" customFormat="1" x14ac:dyDescent="0.35">
      <c r="D1151" s="35"/>
    </row>
    <row r="1152" spans="4:4" customFormat="1" x14ac:dyDescent="0.35">
      <c r="D1152" s="35"/>
    </row>
    <row r="1153" spans="4:4" customFormat="1" x14ac:dyDescent="0.35">
      <c r="D1153" s="35"/>
    </row>
    <row r="1154" spans="4:4" customFormat="1" x14ac:dyDescent="0.35">
      <c r="D1154" s="35"/>
    </row>
    <row r="1155" spans="4:4" customFormat="1" x14ac:dyDescent="0.35">
      <c r="D1155" s="35"/>
    </row>
    <row r="1156" spans="4:4" customFormat="1" x14ac:dyDescent="0.35">
      <c r="D1156" s="35"/>
    </row>
    <row r="1157" spans="4:4" customFormat="1" x14ac:dyDescent="0.35">
      <c r="D1157" s="35"/>
    </row>
    <row r="1158" spans="4:4" customFormat="1" x14ac:dyDescent="0.35">
      <c r="D1158" s="35"/>
    </row>
    <row r="1159" spans="4:4" customFormat="1" x14ac:dyDescent="0.35">
      <c r="D1159" s="35"/>
    </row>
    <row r="1160" spans="4:4" customFormat="1" x14ac:dyDescent="0.35">
      <c r="D1160" s="35"/>
    </row>
    <row r="1161" spans="4:4" customFormat="1" x14ac:dyDescent="0.35">
      <c r="D1161" s="35"/>
    </row>
    <row r="1162" spans="4:4" customFormat="1" x14ac:dyDescent="0.35">
      <c r="D1162" s="35"/>
    </row>
    <row r="1163" spans="4:4" customFormat="1" x14ac:dyDescent="0.35">
      <c r="D1163" s="35"/>
    </row>
    <row r="1164" spans="4:4" customFormat="1" x14ac:dyDescent="0.35">
      <c r="D1164" s="35"/>
    </row>
    <row r="1165" spans="4:4" customFormat="1" x14ac:dyDescent="0.35">
      <c r="D1165" s="35"/>
    </row>
    <row r="1166" spans="4:4" customFormat="1" x14ac:dyDescent="0.35">
      <c r="D1166" s="35"/>
    </row>
    <row r="1167" spans="4:4" customFormat="1" x14ac:dyDescent="0.35">
      <c r="D1167" s="35"/>
    </row>
    <row r="1168" spans="4:4" customFormat="1" x14ac:dyDescent="0.35">
      <c r="D1168" s="35"/>
    </row>
    <row r="1169" spans="4:4" customFormat="1" x14ac:dyDescent="0.35">
      <c r="D1169" s="35"/>
    </row>
    <row r="1170" spans="4:4" customFormat="1" x14ac:dyDescent="0.35">
      <c r="D1170" s="35"/>
    </row>
    <row r="1171" spans="4:4" customFormat="1" x14ac:dyDescent="0.35">
      <c r="D1171" s="35"/>
    </row>
    <row r="1172" spans="4:4" customFormat="1" x14ac:dyDescent="0.35">
      <c r="D1172" s="35"/>
    </row>
    <row r="1173" spans="4:4" customFormat="1" x14ac:dyDescent="0.35">
      <c r="D1173" s="35"/>
    </row>
    <row r="1174" spans="4:4" customFormat="1" x14ac:dyDescent="0.35">
      <c r="D1174" s="35"/>
    </row>
    <row r="1175" spans="4:4" customFormat="1" x14ac:dyDescent="0.35">
      <c r="D1175" s="35"/>
    </row>
    <row r="1176" spans="4:4" customFormat="1" x14ac:dyDescent="0.35">
      <c r="D1176" s="35"/>
    </row>
    <row r="1177" spans="4:4" customFormat="1" x14ac:dyDescent="0.35">
      <c r="D1177" s="35"/>
    </row>
    <row r="1178" spans="4:4" customFormat="1" x14ac:dyDescent="0.35">
      <c r="D1178" s="35"/>
    </row>
    <row r="1179" spans="4:4" customFormat="1" x14ac:dyDescent="0.35">
      <c r="D1179" s="35"/>
    </row>
    <row r="1180" spans="4:4" customFormat="1" x14ac:dyDescent="0.35">
      <c r="D1180" s="35"/>
    </row>
    <row r="1181" spans="4:4" customFormat="1" x14ac:dyDescent="0.35">
      <c r="D1181" s="35"/>
    </row>
    <row r="1182" spans="4:4" customFormat="1" x14ac:dyDescent="0.35">
      <c r="D1182" s="35"/>
    </row>
    <row r="1183" spans="4:4" customFormat="1" x14ac:dyDescent="0.35">
      <c r="D1183" s="35"/>
    </row>
    <row r="1184" spans="4:4" customFormat="1" x14ac:dyDescent="0.35">
      <c r="D1184" s="35"/>
    </row>
    <row r="1185" spans="4:4" customFormat="1" x14ac:dyDescent="0.35">
      <c r="D1185" s="35"/>
    </row>
    <row r="1186" spans="4:4" customFormat="1" x14ac:dyDescent="0.35">
      <c r="D1186" s="35"/>
    </row>
    <row r="1187" spans="4:4" customFormat="1" x14ac:dyDescent="0.35">
      <c r="D1187" s="35"/>
    </row>
    <row r="1188" spans="4:4" customFormat="1" x14ac:dyDescent="0.35">
      <c r="D1188" s="35"/>
    </row>
    <row r="1189" spans="4:4" customFormat="1" x14ac:dyDescent="0.35">
      <c r="D1189" s="35"/>
    </row>
    <row r="1190" spans="4:4" customFormat="1" x14ac:dyDescent="0.35">
      <c r="D1190" s="35"/>
    </row>
    <row r="1191" spans="4:4" customFormat="1" x14ac:dyDescent="0.35">
      <c r="D1191" s="35"/>
    </row>
    <row r="1192" spans="4:4" customFormat="1" x14ac:dyDescent="0.35">
      <c r="D1192" s="35"/>
    </row>
    <row r="1193" spans="4:4" customFormat="1" x14ac:dyDescent="0.35">
      <c r="D1193" s="35"/>
    </row>
    <row r="1194" spans="4:4" customFormat="1" x14ac:dyDescent="0.35">
      <c r="D1194" s="35"/>
    </row>
    <row r="1195" spans="4:4" customFormat="1" x14ac:dyDescent="0.35">
      <c r="D1195" s="35"/>
    </row>
    <row r="1196" spans="4:4" customFormat="1" x14ac:dyDescent="0.35">
      <c r="D1196" s="35"/>
    </row>
    <row r="1197" spans="4:4" customFormat="1" x14ac:dyDescent="0.35">
      <c r="D1197" s="35"/>
    </row>
    <row r="1198" spans="4:4" customFormat="1" x14ac:dyDescent="0.35">
      <c r="D1198" s="35"/>
    </row>
    <row r="1199" spans="4:4" customFormat="1" x14ac:dyDescent="0.35">
      <c r="D1199" s="35"/>
    </row>
    <row r="1200" spans="4:4" customFormat="1" x14ac:dyDescent="0.35">
      <c r="D1200" s="35"/>
    </row>
    <row r="1201" spans="4:4" customFormat="1" x14ac:dyDescent="0.35">
      <c r="D1201" s="35"/>
    </row>
    <row r="1202" spans="4:4" customFormat="1" x14ac:dyDescent="0.35">
      <c r="D1202" s="35"/>
    </row>
    <row r="1203" spans="4:4" customFormat="1" x14ac:dyDescent="0.35">
      <c r="D1203" s="35"/>
    </row>
    <row r="1204" spans="4:4" customFormat="1" x14ac:dyDescent="0.35">
      <c r="D1204" s="35"/>
    </row>
    <row r="1205" spans="4:4" customFormat="1" x14ac:dyDescent="0.35">
      <c r="D1205" s="35"/>
    </row>
    <row r="1206" spans="4:4" customFormat="1" x14ac:dyDescent="0.35">
      <c r="D1206" s="35"/>
    </row>
    <row r="1207" spans="4:4" customFormat="1" x14ac:dyDescent="0.35">
      <c r="D1207" s="35"/>
    </row>
    <row r="1208" spans="4:4" customFormat="1" x14ac:dyDescent="0.35">
      <c r="D1208" s="35"/>
    </row>
    <row r="1209" spans="4:4" customFormat="1" x14ac:dyDescent="0.35">
      <c r="D1209" s="35"/>
    </row>
    <row r="1210" spans="4:4" customFormat="1" x14ac:dyDescent="0.35">
      <c r="D1210" s="35"/>
    </row>
    <row r="1211" spans="4:4" customFormat="1" x14ac:dyDescent="0.35">
      <c r="D1211" s="35"/>
    </row>
    <row r="1212" spans="4:4" customFormat="1" x14ac:dyDescent="0.35">
      <c r="D1212" s="35"/>
    </row>
    <row r="1213" spans="4:4" customFormat="1" x14ac:dyDescent="0.35">
      <c r="D1213" s="35"/>
    </row>
    <row r="1214" spans="4:4" customFormat="1" x14ac:dyDescent="0.35">
      <c r="D1214" s="35"/>
    </row>
    <row r="1215" spans="4:4" customFormat="1" x14ac:dyDescent="0.35">
      <c r="D1215" s="35"/>
    </row>
    <row r="1216" spans="4:4" customFormat="1" x14ac:dyDescent="0.35">
      <c r="D1216" s="35"/>
    </row>
    <row r="1217" spans="4:4" customFormat="1" x14ac:dyDescent="0.35">
      <c r="D1217" s="35"/>
    </row>
    <row r="1218" spans="4:4" customFormat="1" x14ac:dyDescent="0.35">
      <c r="D1218" s="35"/>
    </row>
    <row r="1219" spans="4:4" customFormat="1" x14ac:dyDescent="0.35">
      <c r="D1219" s="35"/>
    </row>
    <row r="1220" spans="4:4" customFormat="1" x14ac:dyDescent="0.35">
      <c r="D1220" s="35"/>
    </row>
    <row r="1221" spans="4:4" customFormat="1" x14ac:dyDescent="0.35">
      <c r="D1221" s="35"/>
    </row>
    <row r="1222" spans="4:4" customFormat="1" x14ac:dyDescent="0.35">
      <c r="D1222" s="35"/>
    </row>
    <row r="1223" spans="4:4" customFormat="1" x14ac:dyDescent="0.35">
      <c r="D1223" s="35"/>
    </row>
    <row r="1224" spans="4:4" customFormat="1" x14ac:dyDescent="0.35">
      <c r="D1224" s="35"/>
    </row>
    <row r="1225" spans="4:4" customFormat="1" x14ac:dyDescent="0.35">
      <c r="D1225" s="35"/>
    </row>
    <row r="1226" spans="4:4" customFormat="1" x14ac:dyDescent="0.35">
      <c r="D1226" s="35"/>
    </row>
    <row r="1227" spans="4:4" customFormat="1" x14ac:dyDescent="0.35">
      <c r="D1227" s="35"/>
    </row>
    <row r="1228" spans="4:4" customFormat="1" x14ac:dyDescent="0.35">
      <c r="D1228" s="35"/>
    </row>
    <row r="1229" spans="4:4" customFormat="1" x14ac:dyDescent="0.35">
      <c r="D1229" s="35"/>
    </row>
    <row r="1230" spans="4:4" customFormat="1" x14ac:dyDescent="0.35">
      <c r="D1230" s="35"/>
    </row>
    <row r="1231" spans="4:4" customFormat="1" x14ac:dyDescent="0.35">
      <c r="D1231" s="35"/>
    </row>
    <row r="1232" spans="4:4" customFormat="1" x14ac:dyDescent="0.35">
      <c r="D1232" s="35"/>
    </row>
    <row r="1233" spans="4:4" customFormat="1" x14ac:dyDescent="0.35">
      <c r="D1233" s="35"/>
    </row>
    <row r="1234" spans="4:4" customFormat="1" x14ac:dyDescent="0.35">
      <c r="D1234" s="35"/>
    </row>
    <row r="1235" spans="4:4" customFormat="1" x14ac:dyDescent="0.35">
      <c r="D1235" s="35"/>
    </row>
    <row r="1236" spans="4:4" customFormat="1" x14ac:dyDescent="0.35">
      <c r="D1236" s="35"/>
    </row>
    <row r="1237" spans="4:4" customFormat="1" x14ac:dyDescent="0.35">
      <c r="D1237" s="35"/>
    </row>
    <row r="1238" spans="4:4" customFormat="1" x14ac:dyDescent="0.35">
      <c r="D1238" s="35"/>
    </row>
    <row r="1239" spans="4:4" customFormat="1" x14ac:dyDescent="0.35">
      <c r="D1239" s="35"/>
    </row>
    <row r="1240" spans="4:4" customFormat="1" x14ac:dyDescent="0.35">
      <c r="D1240" s="35"/>
    </row>
    <row r="1241" spans="4:4" customFormat="1" x14ac:dyDescent="0.35">
      <c r="D1241" s="35"/>
    </row>
    <row r="1242" spans="4:4" customFormat="1" x14ac:dyDescent="0.35">
      <c r="D1242" s="35"/>
    </row>
    <row r="1243" spans="4:4" customFormat="1" x14ac:dyDescent="0.35">
      <c r="D1243" s="35"/>
    </row>
    <row r="1244" spans="4:4" customFormat="1" x14ac:dyDescent="0.35">
      <c r="D1244" s="35"/>
    </row>
    <row r="1245" spans="4:4" customFormat="1" x14ac:dyDescent="0.35">
      <c r="D1245" s="35"/>
    </row>
    <row r="1246" spans="4:4" customFormat="1" x14ac:dyDescent="0.35">
      <c r="D1246" s="35"/>
    </row>
    <row r="1247" spans="4:4" customFormat="1" x14ac:dyDescent="0.35">
      <c r="D1247" s="35"/>
    </row>
    <row r="1248" spans="4:4" customFormat="1" x14ac:dyDescent="0.35">
      <c r="D1248" s="35"/>
    </row>
    <row r="1249" spans="4:4" customFormat="1" x14ac:dyDescent="0.35">
      <c r="D1249" s="35"/>
    </row>
    <row r="1250" spans="4:4" customFormat="1" x14ac:dyDescent="0.35">
      <c r="D1250" s="35"/>
    </row>
    <row r="1251" spans="4:4" customFormat="1" x14ac:dyDescent="0.35">
      <c r="D1251" s="35"/>
    </row>
    <row r="1252" spans="4:4" customFormat="1" x14ac:dyDescent="0.35">
      <c r="D1252" s="35"/>
    </row>
    <row r="1253" spans="4:4" customFormat="1" x14ac:dyDescent="0.35">
      <c r="D1253" s="35"/>
    </row>
    <row r="1254" spans="4:4" customFormat="1" x14ac:dyDescent="0.35">
      <c r="D1254" s="35"/>
    </row>
    <row r="1255" spans="4:4" customFormat="1" x14ac:dyDescent="0.35">
      <c r="D1255" s="35"/>
    </row>
    <row r="1256" spans="4:4" customFormat="1" x14ac:dyDescent="0.35">
      <c r="D1256" s="35"/>
    </row>
    <row r="1257" spans="4:4" customFormat="1" x14ac:dyDescent="0.35">
      <c r="D1257" s="35"/>
    </row>
    <row r="1258" spans="4:4" customFormat="1" x14ac:dyDescent="0.35">
      <c r="D1258" s="35"/>
    </row>
    <row r="1259" spans="4:4" customFormat="1" x14ac:dyDescent="0.35">
      <c r="D1259" s="35"/>
    </row>
    <row r="1260" spans="4:4" customFormat="1" x14ac:dyDescent="0.35">
      <c r="D1260" s="35"/>
    </row>
    <row r="1261" spans="4:4" customFormat="1" x14ac:dyDescent="0.35">
      <c r="D1261" s="35"/>
    </row>
    <row r="1262" spans="4:4" customFormat="1" x14ac:dyDescent="0.35">
      <c r="D1262" s="35"/>
    </row>
    <row r="1263" spans="4:4" customFormat="1" x14ac:dyDescent="0.35">
      <c r="D1263" s="35"/>
    </row>
    <row r="1264" spans="4:4" customFormat="1" x14ac:dyDescent="0.35">
      <c r="D1264" s="35"/>
    </row>
    <row r="1265" spans="4:4" customFormat="1" x14ac:dyDescent="0.35">
      <c r="D1265" s="35"/>
    </row>
    <row r="1266" spans="4:4" customFormat="1" x14ac:dyDescent="0.35">
      <c r="D1266" s="35"/>
    </row>
    <row r="1267" spans="4:4" customFormat="1" x14ac:dyDescent="0.35">
      <c r="D1267" s="35"/>
    </row>
    <row r="1268" spans="4:4" customFormat="1" x14ac:dyDescent="0.35">
      <c r="D1268" s="35"/>
    </row>
    <row r="1269" spans="4:4" customFormat="1" x14ac:dyDescent="0.35">
      <c r="D1269" s="35"/>
    </row>
    <row r="1270" spans="4:4" customFormat="1" x14ac:dyDescent="0.35">
      <c r="D1270" s="35"/>
    </row>
    <row r="1271" spans="4:4" customFormat="1" x14ac:dyDescent="0.35">
      <c r="D1271" s="35"/>
    </row>
    <row r="1272" spans="4:4" customFormat="1" x14ac:dyDescent="0.35">
      <c r="D1272" s="35"/>
    </row>
    <row r="1273" spans="4:4" customFormat="1" x14ac:dyDescent="0.35">
      <c r="D1273" s="35"/>
    </row>
    <row r="1274" spans="4:4" customFormat="1" x14ac:dyDescent="0.35">
      <c r="D1274" s="35"/>
    </row>
    <row r="1275" spans="4:4" customFormat="1" x14ac:dyDescent="0.35">
      <c r="D1275" s="35"/>
    </row>
    <row r="1276" spans="4:4" customFormat="1" x14ac:dyDescent="0.35">
      <c r="D1276" s="35"/>
    </row>
    <row r="1277" spans="4:4" customFormat="1" x14ac:dyDescent="0.35">
      <c r="D1277" s="35"/>
    </row>
    <row r="1278" spans="4:4" customFormat="1" x14ac:dyDescent="0.35">
      <c r="D1278" s="35"/>
    </row>
    <row r="1279" spans="4:4" customFormat="1" x14ac:dyDescent="0.35">
      <c r="D1279" s="35"/>
    </row>
    <row r="1280" spans="4:4" customFormat="1" x14ac:dyDescent="0.35">
      <c r="D1280" s="35"/>
    </row>
    <row r="1281" spans="4:4" customFormat="1" x14ac:dyDescent="0.35">
      <c r="D1281" s="35"/>
    </row>
    <row r="1282" spans="4:4" customFormat="1" x14ac:dyDescent="0.35">
      <c r="D1282" s="35"/>
    </row>
    <row r="1283" spans="4:4" customFormat="1" x14ac:dyDescent="0.35">
      <c r="D1283" s="35"/>
    </row>
    <row r="1284" spans="4:4" customFormat="1" x14ac:dyDescent="0.35">
      <c r="D1284" s="35"/>
    </row>
    <row r="1285" spans="4:4" customFormat="1" x14ac:dyDescent="0.35">
      <c r="D1285" s="35"/>
    </row>
    <row r="1286" spans="4:4" customFormat="1" x14ac:dyDescent="0.35">
      <c r="D1286" s="35"/>
    </row>
    <row r="1287" spans="4:4" customFormat="1" x14ac:dyDescent="0.35">
      <c r="D1287" s="35"/>
    </row>
    <row r="1288" spans="4:4" customFormat="1" x14ac:dyDescent="0.35">
      <c r="D1288" s="35"/>
    </row>
    <row r="1289" spans="4:4" customFormat="1" x14ac:dyDescent="0.35">
      <c r="D1289" s="35"/>
    </row>
    <row r="1290" spans="4:4" customFormat="1" x14ac:dyDescent="0.35">
      <c r="D1290" s="35"/>
    </row>
    <row r="1291" spans="4:4" customFormat="1" x14ac:dyDescent="0.35">
      <c r="D1291" s="35"/>
    </row>
    <row r="1292" spans="4:4" customFormat="1" x14ac:dyDescent="0.35">
      <c r="D1292" s="35"/>
    </row>
    <row r="1293" spans="4:4" customFormat="1" x14ac:dyDescent="0.35">
      <c r="D1293" s="35"/>
    </row>
    <row r="1294" spans="4:4" customFormat="1" x14ac:dyDescent="0.35">
      <c r="D1294" s="35"/>
    </row>
    <row r="1295" spans="4:4" customFormat="1" x14ac:dyDescent="0.35">
      <c r="D1295" s="35"/>
    </row>
    <row r="1296" spans="4:4" customFormat="1" x14ac:dyDescent="0.35">
      <c r="D1296" s="35"/>
    </row>
    <row r="1297" spans="4:4" customFormat="1" x14ac:dyDescent="0.35">
      <c r="D1297" s="35"/>
    </row>
    <row r="1298" spans="4:4" customFormat="1" x14ac:dyDescent="0.35">
      <c r="D1298" s="35"/>
    </row>
    <row r="1299" spans="4:4" customFormat="1" x14ac:dyDescent="0.35">
      <c r="D1299" s="35"/>
    </row>
    <row r="1300" spans="4:4" customFormat="1" x14ac:dyDescent="0.35">
      <c r="D1300" s="35"/>
    </row>
    <row r="1301" spans="4:4" customFormat="1" x14ac:dyDescent="0.35">
      <c r="D1301" s="35"/>
    </row>
    <row r="1302" spans="4:4" customFormat="1" x14ac:dyDescent="0.35">
      <c r="D1302" s="35"/>
    </row>
    <row r="1303" spans="4:4" customFormat="1" x14ac:dyDescent="0.35">
      <c r="D1303" s="35"/>
    </row>
    <row r="1304" spans="4:4" customFormat="1" x14ac:dyDescent="0.35">
      <c r="D1304" s="35"/>
    </row>
    <row r="1305" spans="4:4" customFormat="1" x14ac:dyDescent="0.35">
      <c r="D1305" s="35"/>
    </row>
    <row r="1306" spans="4:4" customFormat="1" x14ac:dyDescent="0.35">
      <c r="D1306" s="35"/>
    </row>
    <row r="1307" spans="4:4" customFormat="1" x14ac:dyDescent="0.35">
      <c r="D1307" s="35"/>
    </row>
    <row r="1308" spans="4:4" customFormat="1" x14ac:dyDescent="0.35">
      <c r="D1308" s="35"/>
    </row>
    <row r="1309" spans="4:4" customFormat="1" x14ac:dyDescent="0.35">
      <c r="D1309" s="35"/>
    </row>
    <row r="1310" spans="4:4" customFormat="1" x14ac:dyDescent="0.35">
      <c r="D1310" s="35"/>
    </row>
    <row r="1311" spans="4:4" customFormat="1" x14ac:dyDescent="0.35">
      <c r="D1311" s="35"/>
    </row>
    <row r="1312" spans="4:4" customFormat="1" x14ac:dyDescent="0.35">
      <c r="D1312" s="35"/>
    </row>
    <row r="1313" spans="4:4" customFormat="1" x14ac:dyDescent="0.35">
      <c r="D1313" s="35"/>
    </row>
    <row r="1314" spans="4:4" customFormat="1" x14ac:dyDescent="0.35">
      <c r="D1314" s="35"/>
    </row>
    <row r="1315" spans="4:4" customFormat="1" x14ac:dyDescent="0.35">
      <c r="D1315" s="35"/>
    </row>
    <row r="1316" spans="4:4" customFormat="1" x14ac:dyDescent="0.35">
      <c r="D1316" s="35"/>
    </row>
    <row r="1317" spans="4:4" customFormat="1" x14ac:dyDescent="0.35">
      <c r="D1317" s="35"/>
    </row>
    <row r="1318" spans="4:4" customFormat="1" x14ac:dyDescent="0.35">
      <c r="D1318" s="35"/>
    </row>
    <row r="1319" spans="4:4" customFormat="1" x14ac:dyDescent="0.35">
      <c r="D1319" s="35"/>
    </row>
    <row r="1320" spans="4:4" customFormat="1" x14ac:dyDescent="0.35">
      <c r="D1320" s="35"/>
    </row>
    <row r="1321" spans="4:4" customFormat="1" x14ac:dyDescent="0.35">
      <c r="D1321" s="35"/>
    </row>
    <row r="1322" spans="4:4" customFormat="1" x14ac:dyDescent="0.35">
      <c r="D1322" s="35"/>
    </row>
    <row r="1323" spans="4:4" customFormat="1" x14ac:dyDescent="0.35">
      <c r="D1323" s="35"/>
    </row>
    <row r="1324" spans="4:4" customFormat="1" x14ac:dyDescent="0.35">
      <c r="D1324" s="35"/>
    </row>
    <row r="1325" spans="4:4" customFormat="1" x14ac:dyDescent="0.35">
      <c r="D1325" s="35"/>
    </row>
    <row r="1326" spans="4:4" customFormat="1" x14ac:dyDescent="0.35">
      <c r="D1326" s="35"/>
    </row>
    <row r="1327" spans="4:4" customFormat="1" x14ac:dyDescent="0.35">
      <c r="D1327" s="35"/>
    </row>
    <row r="1328" spans="4:4" customFormat="1" x14ac:dyDescent="0.35">
      <c r="D1328" s="35"/>
    </row>
    <row r="1329" spans="4:4" customFormat="1" x14ac:dyDescent="0.35">
      <c r="D1329" s="35"/>
    </row>
    <row r="1330" spans="4:4" customFormat="1" x14ac:dyDescent="0.35">
      <c r="D1330" s="35"/>
    </row>
    <row r="1331" spans="4:4" customFormat="1" x14ac:dyDescent="0.35">
      <c r="D1331" s="35"/>
    </row>
    <row r="1332" spans="4:4" customFormat="1" x14ac:dyDescent="0.35">
      <c r="D1332" s="35"/>
    </row>
    <row r="1333" spans="4:4" customFormat="1" x14ac:dyDescent="0.35">
      <c r="D1333" s="35"/>
    </row>
    <row r="1334" spans="4:4" customFormat="1" x14ac:dyDescent="0.35">
      <c r="D1334" s="35"/>
    </row>
    <row r="1335" spans="4:4" customFormat="1" x14ac:dyDescent="0.35">
      <c r="D1335" s="35"/>
    </row>
    <row r="1336" spans="4:4" customFormat="1" x14ac:dyDescent="0.35">
      <c r="D1336" s="35"/>
    </row>
    <row r="1337" spans="4:4" customFormat="1" x14ac:dyDescent="0.35">
      <c r="D1337" s="35"/>
    </row>
    <row r="1338" spans="4:4" customFormat="1" x14ac:dyDescent="0.35">
      <c r="D1338" s="35"/>
    </row>
    <row r="1339" spans="4:4" customFormat="1" x14ac:dyDescent="0.35">
      <c r="D1339" s="35"/>
    </row>
    <row r="1340" spans="4:4" customFormat="1" x14ac:dyDescent="0.35">
      <c r="D1340" s="35"/>
    </row>
    <row r="1341" spans="4:4" customFormat="1" x14ac:dyDescent="0.35">
      <c r="D1341" s="35"/>
    </row>
    <row r="1342" spans="4:4" customFormat="1" x14ac:dyDescent="0.35">
      <c r="D1342" s="35"/>
    </row>
    <row r="1343" spans="4:4" customFormat="1" x14ac:dyDescent="0.35">
      <c r="D1343" s="35"/>
    </row>
    <row r="1344" spans="4:4" customFormat="1" x14ac:dyDescent="0.35">
      <c r="D1344" s="35"/>
    </row>
    <row r="1345" spans="4:4" customFormat="1" x14ac:dyDescent="0.35">
      <c r="D1345" s="35"/>
    </row>
    <row r="1346" spans="4:4" customFormat="1" x14ac:dyDescent="0.35">
      <c r="D1346" s="35"/>
    </row>
    <row r="1347" spans="4:4" customFormat="1" x14ac:dyDescent="0.35">
      <c r="D1347" s="35"/>
    </row>
    <row r="1348" spans="4:4" customFormat="1" x14ac:dyDescent="0.35">
      <c r="D1348" s="35"/>
    </row>
    <row r="1349" spans="4:4" customFormat="1" x14ac:dyDescent="0.35">
      <c r="D1349" s="35"/>
    </row>
    <row r="1350" spans="4:4" customFormat="1" x14ac:dyDescent="0.35">
      <c r="D1350" s="35"/>
    </row>
    <row r="1351" spans="4:4" customFormat="1" x14ac:dyDescent="0.35">
      <c r="D1351" s="35"/>
    </row>
    <row r="1352" spans="4:4" customFormat="1" x14ac:dyDescent="0.35">
      <c r="D1352" s="35"/>
    </row>
    <row r="1353" spans="4:4" customFormat="1" x14ac:dyDescent="0.35">
      <c r="D1353" s="35"/>
    </row>
    <row r="1354" spans="4:4" customFormat="1" x14ac:dyDescent="0.35">
      <c r="D1354" s="35"/>
    </row>
    <row r="1355" spans="4:4" customFormat="1" x14ac:dyDescent="0.35">
      <c r="D1355" s="35"/>
    </row>
    <row r="1356" spans="4:4" customFormat="1" x14ac:dyDescent="0.35">
      <c r="D1356" s="35"/>
    </row>
    <row r="1357" spans="4:4" customFormat="1" x14ac:dyDescent="0.35">
      <c r="D1357" s="35"/>
    </row>
    <row r="1358" spans="4:4" customFormat="1" x14ac:dyDescent="0.35">
      <c r="D1358" s="35"/>
    </row>
    <row r="1359" spans="4:4" customFormat="1" x14ac:dyDescent="0.35">
      <c r="D1359" s="35"/>
    </row>
    <row r="1360" spans="4:4" customFormat="1" x14ac:dyDescent="0.35">
      <c r="D1360" s="35"/>
    </row>
    <row r="1361" spans="4:4" customFormat="1" x14ac:dyDescent="0.35">
      <c r="D1361" s="35"/>
    </row>
    <row r="1362" spans="4:4" customFormat="1" x14ac:dyDescent="0.35">
      <c r="D1362" s="35"/>
    </row>
    <row r="1363" spans="4:4" customFormat="1" x14ac:dyDescent="0.35">
      <c r="D1363" s="35"/>
    </row>
    <row r="1364" spans="4:4" customFormat="1" x14ac:dyDescent="0.35">
      <c r="D1364" s="35"/>
    </row>
    <row r="1365" spans="4:4" customFormat="1" x14ac:dyDescent="0.35">
      <c r="D1365" s="35"/>
    </row>
    <row r="1366" spans="4:4" customFormat="1" x14ac:dyDescent="0.35">
      <c r="D1366" s="35"/>
    </row>
    <row r="1367" spans="4:4" customFormat="1" x14ac:dyDescent="0.35">
      <c r="D1367" s="35"/>
    </row>
    <row r="1368" spans="4:4" customFormat="1" x14ac:dyDescent="0.35">
      <c r="D1368" s="35"/>
    </row>
    <row r="1369" spans="4:4" customFormat="1" x14ac:dyDescent="0.35">
      <c r="D1369" s="35"/>
    </row>
    <row r="1370" spans="4:4" customFormat="1" x14ac:dyDescent="0.35">
      <c r="D1370" s="35"/>
    </row>
    <row r="1371" spans="4:4" customFormat="1" x14ac:dyDescent="0.35">
      <c r="D1371" s="35"/>
    </row>
    <row r="1372" spans="4:4" customFormat="1" x14ac:dyDescent="0.35">
      <c r="D1372" s="35"/>
    </row>
    <row r="1373" spans="4:4" customFormat="1" x14ac:dyDescent="0.35">
      <c r="D1373" s="35"/>
    </row>
    <row r="1374" spans="4:4" customFormat="1" x14ac:dyDescent="0.35">
      <c r="D1374" s="35"/>
    </row>
    <row r="1375" spans="4:4" customFormat="1" x14ac:dyDescent="0.35">
      <c r="D1375" s="35"/>
    </row>
    <row r="1376" spans="4:4" customFormat="1" x14ac:dyDescent="0.35">
      <c r="D1376" s="35"/>
    </row>
    <row r="1377" spans="4:4" customFormat="1" x14ac:dyDescent="0.35">
      <c r="D1377" s="35"/>
    </row>
    <row r="1378" spans="4:4" customFormat="1" x14ac:dyDescent="0.35">
      <c r="D1378" s="35"/>
    </row>
    <row r="1379" spans="4:4" customFormat="1" x14ac:dyDescent="0.35">
      <c r="D1379" s="35"/>
    </row>
    <row r="1380" spans="4:4" customFormat="1" x14ac:dyDescent="0.35">
      <c r="D1380" s="35"/>
    </row>
    <row r="1381" spans="4:4" customFormat="1" x14ac:dyDescent="0.35">
      <c r="D1381" s="35"/>
    </row>
    <row r="1382" spans="4:4" customFormat="1" x14ac:dyDescent="0.35">
      <c r="D1382" s="35"/>
    </row>
    <row r="1383" spans="4:4" customFormat="1" x14ac:dyDescent="0.35">
      <c r="D1383" s="35"/>
    </row>
    <row r="1384" spans="4:4" customFormat="1" x14ac:dyDescent="0.35">
      <c r="D1384" s="35"/>
    </row>
    <row r="1385" spans="4:4" customFormat="1" x14ac:dyDescent="0.35">
      <c r="D1385" s="35"/>
    </row>
    <row r="1386" spans="4:4" customFormat="1" x14ac:dyDescent="0.35">
      <c r="D1386" s="35"/>
    </row>
    <row r="1387" spans="4:4" customFormat="1" x14ac:dyDescent="0.35">
      <c r="D1387" s="35"/>
    </row>
    <row r="1388" spans="4:4" customFormat="1" x14ac:dyDescent="0.35">
      <c r="D1388" s="35"/>
    </row>
    <row r="1389" spans="4:4" customFormat="1" x14ac:dyDescent="0.35">
      <c r="D1389" s="35"/>
    </row>
    <row r="1390" spans="4:4" customFormat="1" x14ac:dyDescent="0.35">
      <c r="D1390" s="35"/>
    </row>
    <row r="1391" spans="4:4" customFormat="1" x14ac:dyDescent="0.35">
      <c r="D1391" s="35"/>
    </row>
    <row r="1392" spans="4:4" customFormat="1" x14ac:dyDescent="0.35">
      <c r="D1392" s="35"/>
    </row>
    <row r="1393" spans="4:4" customFormat="1" x14ac:dyDescent="0.35">
      <c r="D1393" s="35"/>
    </row>
    <row r="1394" spans="4:4" customFormat="1" x14ac:dyDescent="0.35">
      <c r="D1394" s="35"/>
    </row>
    <row r="1395" spans="4:4" customFormat="1" x14ac:dyDescent="0.35">
      <c r="D1395" s="35"/>
    </row>
    <row r="1396" spans="4:4" customFormat="1" x14ac:dyDescent="0.35">
      <c r="D1396" s="35"/>
    </row>
    <row r="1397" spans="4:4" customFormat="1" x14ac:dyDescent="0.35">
      <c r="D1397" s="35"/>
    </row>
    <row r="1398" spans="4:4" customFormat="1" x14ac:dyDescent="0.35">
      <c r="D1398" s="35"/>
    </row>
    <row r="1399" spans="4:4" customFormat="1" x14ac:dyDescent="0.35">
      <c r="D1399" s="35"/>
    </row>
    <row r="1400" spans="4:4" customFormat="1" x14ac:dyDescent="0.35">
      <c r="D1400" s="35"/>
    </row>
    <row r="1401" spans="4:4" customFormat="1" x14ac:dyDescent="0.35">
      <c r="D1401" s="35"/>
    </row>
    <row r="1402" spans="4:4" customFormat="1" x14ac:dyDescent="0.35">
      <c r="D1402" s="35"/>
    </row>
    <row r="1403" spans="4:4" customFormat="1" x14ac:dyDescent="0.35">
      <c r="D1403" s="35"/>
    </row>
    <row r="1404" spans="4:4" customFormat="1" x14ac:dyDescent="0.35">
      <c r="D1404" s="35"/>
    </row>
    <row r="1405" spans="4:4" customFormat="1" x14ac:dyDescent="0.35">
      <c r="D1405" s="35"/>
    </row>
    <row r="1406" spans="4:4" customFormat="1" x14ac:dyDescent="0.35">
      <c r="D1406" s="35"/>
    </row>
    <row r="1407" spans="4:4" customFormat="1" x14ac:dyDescent="0.35">
      <c r="D1407" s="35"/>
    </row>
    <row r="1408" spans="4:4" customFormat="1" x14ac:dyDescent="0.35">
      <c r="D1408" s="35"/>
    </row>
    <row r="1409" spans="4:4" customFormat="1" x14ac:dyDescent="0.35">
      <c r="D1409" s="35"/>
    </row>
    <row r="1410" spans="4:4" customFormat="1" x14ac:dyDescent="0.35">
      <c r="D1410" s="35"/>
    </row>
    <row r="1411" spans="4:4" customFormat="1" x14ac:dyDescent="0.35">
      <c r="D1411" s="35"/>
    </row>
    <row r="1412" spans="4:4" customFormat="1" x14ac:dyDescent="0.35">
      <c r="D1412" s="35"/>
    </row>
    <row r="1413" spans="4:4" customFormat="1" x14ac:dyDescent="0.35">
      <c r="D1413" s="35"/>
    </row>
    <row r="1414" spans="4:4" customFormat="1" x14ac:dyDescent="0.35">
      <c r="D1414" s="35"/>
    </row>
    <row r="1415" spans="4:4" customFormat="1" x14ac:dyDescent="0.35">
      <c r="D1415" s="35"/>
    </row>
    <row r="1416" spans="4:4" customFormat="1" x14ac:dyDescent="0.35">
      <c r="D1416" s="35"/>
    </row>
    <row r="1417" spans="4:4" customFormat="1" x14ac:dyDescent="0.35">
      <c r="D1417" s="35"/>
    </row>
    <row r="1418" spans="4:4" customFormat="1" x14ac:dyDescent="0.35">
      <c r="D1418" s="35"/>
    </row>
    <row r="1419" spans="4:4" customFormat="1" x14ac:dyDescent="0.35">
      <c r="D1419" s="35"/>
    </row>
    <row r="1420" spans="4:4" customFormat="1" x14ac:dyDescent="0.35">
      <c r="D1420" s="35"/>
    </row>
    <row r="1421" spans="4:4" customFormat="1" x14ac:dyDescent="0.35">
      <c r="D1421" s="35"/>
    </row>
    <row r="1422" spans="4:4" customFormat="1" x14ac:dyDescent="0.35">
      <c r="D1422" s="35"/>
    </row>
    <row r="1423" spans="4:4" customFormat="1" x14ac:dyDescent="0.35">
      <c r="D1423" s="35"/>
    </row>
    <row r="1424" spans="4:4" customFormat="1" x14ac:dyDescent="0.35">
      <c r="D1424" s="35"/>
    </row>
    <row r="1425" spans="4:4" customFormat="1" x14ac:dyDescent="0.35">
      <c r="D1425" s="35"/>
    </row>
    <row r="1426" spans="4:4" customFormat="1" x14ac:dyDescent="0.35">
      <c r="D1426" s="35"/>
    </row>
    <row r="1427" spans="4:4" customFormat="1" x14ac:dyDescent="0.35">
      <c r="D1427" s="35"/>
    </row>
    <row r="1428" spans="4:4" customFormat="1" x14ac:dyDescent="0.35">
      <c r="D1428" s="35"/>
    </row>
    <row r="1429" spans="4:4" customFormat="1" x14ac:dyDescent="0.35">
      <c r="D1429" s="35"/>
    </row>
    <row r="1430" spans="4:4" customFormat="1" x14ac:dyDescent="0.35">
      <c r="D1430" s="35"/>
    </row>
    <row r="1431" spans="4:4" customFormat="1" x14ac:dyDescent="0.35">
      <c r="D1431" s="35"/>
    </row>
    <row r="1432" spans="4:4" customFormat="1" x14ac:dyDescent="0.35">
      <c r="D1432" s="35"/>
    </row>
    <row r="1433" spans="4:4" customFormat="1" x14ac:dyDescent="0.35">
      <c r="D1433" s="35"/>
    </row>
    <row r="1434" spans="4:4" customFormat="1" x14ac:dyDescent="0.35">
      <c r="D1434" s="35"/>
    </row>
    <row r="1435" spans="4:4" customFormat="1" x14ac:dyDescent="0.35">
      <c r="D1435" s="35"/>
    </row>
    <row r="1436" spans="4:4" customFormat="1" x14ac:dyDescent="0.35">
      <c r="D1436" s="35"/>
    </row>
    <row r="1437" spans="4:4" customFormat="1" x14ac:dyDescent="0.35">
      <c r="D1437" s="35"/>
    </row>
    <row r="1438" spans="4:4" customFormat="1" x14ac:dyDescent="0.35">
      <c r="D1438" s="35"/>
    </row>
    <row r="1439" spans="4:4" customFormat="1" x14ac:dyDescent="0.35">
      <c r="D1439" s="35"/>
    </row>
    <row r="1440" spans="4:4" customFormat="1" x14ac:dyDescent="0.35">
      <c r="D1440" s="35"/>
    </row>
    <row r="1441" spans="4:4" customFormat="1" x14ac:dyDescent="0.35">
      <c r="D1441" s="35"/>
    </row>
    <row r="1442" spans="4:4" customFormat="1" x14ac:dyDescent="0.35">
      <c r="D1442" s="35"/>
    </row>
    <row r="1443" spans="4:4" customFormat="1" x14ac:dyDescent="0.35">
      <c r="D1443" s="35"/>
    </row>
    <row r="1444" spans="4:4" customFormat="1" x14ac:dyDescent="0.35">
      <c r="D1444" s="35"/>
    </row>
    <row r="1445" spans="4:4" customFormat="1" x14ac:dyDescent="0.35">
      <c r="D1445" s="35"/>
    </row>
    <row r="1446" spans="4:4" customFormat="1" x14ac:dyDescent="0.35">
      <c r="D1446" s="35"/>
    </row>
    <row r="1447" spans="4:4" customFormat="1" x14ac:dyDescent="0.35">
      <c r="D1447" s="35"/>
    </row>
    <row r="1448" spans="4:4" customFormat="1" x14ac:dyDescent="0.35">
      <c r="D1448" s="35"/>
    </row>
    <row r="1449" spans="4:4" customFormat="1" x14ac:dyDescent="0.35">
      <c r="D1449" s="35"/>
    </row>
    <row r="1450" spans="4:4" customFormat="1" x14ac:dyDescent="0.35">
      <c r="D1450" s="35"/>
    </row>
    <row r="1451" spans="4:4" customFormat="1" x14ac:dyDescent="0.35">
      <c r="D1451" s="35"/>
    </row>
    <row r="1452" spans="4:4" customFormat="1" x14ac:dyDescent="0.35">
      <c r="D1452" s="35"/>
    </row>
    <row r="1453" spans="4:4" customFormat="1" x14ac:dyDescent="0.35">
      <c r="D1453" s="35"/>
    </row>
    <row r="1454" spans="4:4" customFormat="1" x14ac:dyDescent="0.35">
      <c r="D1454" s="35"/>
    </row>
    <row r="1455" spans="4:4" customFormat="1" x14ac:dyDescent="0.35">
      <c r="D1455" s="35"/>
    </row>
    <row r="1456" spans="4:4" customFormat="1" x14ac:dyDescent="0.35">
      <c r="D1456" s="35"/>
    </row>
    <row r="1457" spans="4:4" customFormat="1" x14ac:dyDescent="0.35">
      <c r="D1457" s="35"/>
    </row>
    <row r="1458" spans="4:4" customFormat="1" x14ac:dyDescent="0.35">
      <c r="D1458" s="35"/>
    </row>
    <row r="1459" spans="4:4" customFormat="1" x14ac:dyDescent="0.35">
      <c r="D1459" s="35"/>
    </row>
    <row r="1460" spans="4:4" customFormat="1" x14ac:dyDescent="0.35">
      <c r="D1460" s="35"/>
    </row>
    <row r="1461" spans="4:4" customFormat="1" x14ac:dyDescent="0.35">
      <c r="D1461" s="35"/>
    </row>
    <row r="1462" spans="4:4" customFormat="1" x14ac:dyDescent="0.35">
      <c r="D1462" s="35"/>
    </row>
    <row r="1463" spans="4:4" customFormat="1" x14ac:dyDescent="0.35">
      <c r="D1463" s="35"/>
    </row>
    <row r="1464" spans="4:4" customFormat="1" x14ac:dyDescent="0.35">
      <c r="D1464" s="35"/>
    </row>
    <row r="1465" spans="4:4" customFormat="1" x14ac:dyDescent="0.35">
      <c r="D1465" s="35"/>
    </row>
    <row r="1466" spans="4:4" customFormat="1" x14ac:dyDescent="0.35">
      <c r="D1466" s="35"/>
    </row>
    <row r="1467" spans="4:4" customFormat="1" x14ac:dyDescent="0.35">
      <c r="D1467" s="35"/>
    </row>
    <row r="1468" spans="4:4" customFormat="1" x14ac:dyDescent="0.35">
      <c r="D1468" s="35"/>
    </row>
    <row r="1469" spans="4:4" customFormat="1" x14ac:dyDescent="0.35">
      <c r="D1469" s="35"/>
    </row>
    <row r="1470" spans="4:4" customFormat="1" x14ac:dyDescent="0.35">
      <c r="D1470" s="35"/>
    </row>
    <row r="1471" spans="4:4" customFormat="1" x14ac:dyDescent="0.35">
      <c r="D1471" s="35"/>
    </row>
    <row r="1472" spans="4:4" customFormat="1" x14ac:dyDescent="0.35">
      <c r="D1472" s="35"/>
    </row>
    <row r="1473" spans="4:4" customFormat="1" x14ac:dyDescent="0.35">
      <c r="D1473" s="35"/>
    </row>
    <row r="1474" spans="4:4" customFormat="1" x14ac:dyDescent="0.35">
      <c r="D1474" s="35"/>
    </row>
    <row r="1475" spans="4:4" customFormat="1" x14ac:dyDescent="0.35">
      <c r="D1475" s="35"/>
    </row>
    <row r="1476" spans="4:4" customFormat="1" x14ac:dyDescent="0.35">
      <c r="D1476" s="35"/>
    </row>
    <row r="1477" spans="4:4" customFormat="1" x14ac:dyDescent="0.35">
      <c r="D1477" s="35"/>
    </row>
    <row r="1478" spans="4:4" customFormat="1" x14ac:dyDescent="0.35">
      <c r="D1478" s="35"/>
    </row>
    <row r="1479" spans="4:4" customFormat="1" x14ac:dyDescent="0.35">
      <c r="D1479" s="35"/>
    </row>
    <row r="1480" spans="4:4" customFormat="1" x14ac:dyDescent="0.35">
      <c r="D1480" s="35"/>
    </row>
    <row r="1481" spans="4:4" customFormat="1" x14ac:dyDescent="0.35">
      <c r="D1481" s="35"/>
    </row>
    <row r="1482" spans="4:4" customFormat="1" x14ac:dyDescent="0.35">
      <c r="D1482" s="35"/>
    </row>
    <row r="1483" spans="4:4" customFormat="1" x14ac:dyDescent="0.35">
      <c r="D1483" s="35"/>
    </row>
    <row r="1484" spans="4:4" customFormat="1" x14ac:dyDescent="0.35">
      <c r="D1484" s="35"/>
    </row>
    <row r="1485" spans="4:4" customFormat="1" x14ac:dyDescent="0.35">
      <c r="D1485" s="35"/>
    </row>
    <row r="1486" spans="4:4" customFormat="1" x14ac:dyDescent="0.35">
      <c r="D1486" s="35"/>
    </row>
    <row r="1487" spans="4:4" customFormat="1" x14ac:dyDescent="0.35">
      <c r="D1487" s="35"/>
    </row>
    <row r="1488" spans="4:4" customFormat="1" x14ac:dyDescent="0.35">
      <c r="D1488" s="35"/>
    </row>
    <row r="1489" spans="4:4" customFormat="1" x14ac:dyDescent="0.35">
      <c r="D1489" s="35"/>
    </row>
    <row r="1490" spans="4:4" customFormat="1" x14ac:dyDescent="0.35">
      <c r="D1490" s="35"/>
    </row>
    <row r="1491" spans="4:4" customFormat="1" x14ac:dyDescent="0.35">
      <c r="D1491" s="35"/>
    </row>
    <row r="1492" spans="4:4" customFormat="1" x14ac:dyDescent="0.35">
      <c r="D1492" s="35"/>
    </row>
    <row r="1493" spans="4:4" customFormat="1" x14ac:dyDescent="0.35">
      <c r="D1493" s="35"/>
    </row>
    <row r="1494" spans="4:4" customFormat="1" x14ac:dyDescent="0.35">
      <c r="D1494" s="35"/>
    </row>
    <row r="1495" spans="4:4" customFormat="1" x14ac:dyDescent="0.35">
      <c r="D1495" s="35"/>
    </row>
    <row r="1496" spans="4:4" customFormat="1" x14ac:dyDescent="0.35">
      <c r="D1496" s="35"/>
    </row>
    <row r="1497" spans="4:4" customFormat="1" x14ac:dyDescent="0.35">
      <c r="D1497" s="35"/>
    </row>
    <row r="1498" spans="4:4" customFormat="1" x14ac:dyDescent="0.35">
      <c r="D1498" s="35"/>
    </row>
    <row r="1499" spans="4:4" customFormat="1" x14ac:dyDescent="0.35">
      <c r="D1499" s="35"/>
    </row>
    <row r="1500" spans="4:4" customFormat="1" x14ac:dyDescent="0.35">
      <c r="D1500" s="35"/>
    </row>
    <row r="1501" spans="4:4" customFormat="1" x14ac:dyDescent="0.35">
      <c r="D1501" s="35"/>
    </row>
    <row r="1502" spans="4:4" customFormat="1" x14ac:dyDescent="0.35">
      <c r="D1502" s="35"/>
    </row>
    <row r="1503" spans="4:4" customFormat="1" x14ac:dyDescent="0.35">
      <c r="D1503" s="35"/>
    </row>
    <row r="1504" spans="4:4" customFormat="1" x14ac:dyDescent="0.35">
      <c r="D1504" s="35"/>
    </row>
    <row r="1505" spans="4:4" customFormat="1" x14ac:dyDescent="0.35">
      <c r="D1505" s="35"/>
    </row>
    <row r="1506" spans="4:4" customFormat="1" x14ac:dyDescent="0.35">
      <c r="D1506" s="35"/>
    </row>
    <row r="1507" spans="4:4" customFormat="1" x14ac:dyDescent="0.35">
      <c r="D1507" s="35"/>
    </row>
    <row r="1508" spans="4:4" customFormat="1" x14ac:dyDescent="0.35">
      <c r="D1508" s="35"/>
    </row>
    <row r="1509" spans="4:4" customFormat="1" x14ac:dyDescent="0.35">
      <c r="D1509" s="35"/>
    </row>
    <row r="1510" spans="4:4" customFormat="1" x14ac:dyDescent="0.35">
      <c r="D1510" s="35"/>
    </row>
    <row r="1511" spans="4:4" customFormat="1" x14ac:dyDescent="0.35">
      <c r="D1511" s="35"/>
    </row>
    <row r="1512" spans="4:4" customFormat="1" x14ac:dyDescent="0.35">
      <c r="D1512" s="35"/>
    </row>
    <row r="1513" spans="4:4" customFormat="1" x14ac:dyDescent="0.35">
      <c r="D1513" s="35"/>
    </row>
    <row r="1514" spans="4:4" customFormat="1" x14ac:dyDescent="0.35">
      <c r="D1514" s="35"/>
    </row>
    <row r="1515" spans="4:4" customFormat="1" x14ac:dyDescent="0.35">
      <c r="D1515" s="35"/>
    </row>
    <row r="1516" spans="4:4" customFormat="1" x14ac:dyDescent="0.35">
      <c r="D1516" s="35"/>
    </row>
    <row r="1517" spans="4:4" customFormat="1" x14ac:dyDescent="0.35">
      <c r="D1517" s="35"/>
    </row>
    <row r="1518" spans="4:4" customFormat="1" x14ac:dyDescent="0.35">
      <c r="D1518" s="35"/>
    </row>
    <row r="1519" spans="4:4" customFormat="1" x14ac:dyDescent="0.35">
      <c r="D1519" s="35"/>
    </row>
    <row r="1520" spans="4:4" customFormat="1" x14ac:dyDescent="0.35">
      <c r="D1520" s="35"/>
    </row>
    <row r="1521" spans="4:4" customFormat="1" x14ac:dyDescent="0.35">
      <c r="D1521" s="35"/>
    </row>
    <row r="1522" spans="4:4" customFormat="1" x14ac:dyDescent="0.35">
      <c r="D1522" s="35"/>
    </row>
    <row r="1523" spans="4:4" customFormat="1" x14ac:dyDescent="0.35">
      <c r="D1523" s="35"/>
    </row>
    <row r="1524" spans="4:4" customFormat="1" x14ac:dyDescent="0.35">
      <c r="D1524" s="35"/>
    </row>
    <row r="1525" spans="4:4" customFormat="1" x14ac:dyDescent="0.35">
      <c r="D1525" s="35"/>
    </row>
    <row r="1526" spans="4:4" customFormat="1" x14ac:dyDescent="0.35">
      <c r="D1526" s="35"/>
    </row>
    <row r="1527" spans="4:4" customFormat="1" x14ac:dyDescent="0.35">
      <c r="D1527" s="35"/>
    </row>
    <row r="1528" spans="4:4" customFormat="1" x14ac:dyDescent="0.35">
      <c r="D1528" s="35"/>
    </row>
    <row r="1529" spans="4:4" customFormat="1" x14ac:dyDescent="0.35">
      <c r="D1529" s="35"/>
    </row>
    <row r="1530" spans="4:4" customFormat="1" x14ac:dyDescent="0.35">
      <c r="D1530" s="35"/>
    </row>
    <row r="1531" spans="4:4" customFormat="1" x14ac:dyDescent="0.35">
      <c r="D1531" s="35"/>
    </row>
    <row r="1532" spans="4:4" customFormat="1" x14ac:dyDescent="0.35">
      <c r="D1532" s="35"/>
    </row>
    <row r="1533" spans="4:4" customFormat="1" x14ac:dyDescent="0.35">
      <c r="D1533" s="35"/>
    </row>
    <row r="1534" spans="4:4" customFormat="1" x14ac:dyDescent="0.35">
      <c r="D1534" s="35"/>
    </row>
    <row r="1535" spans="4:4" customFormat="1" x14ac:dyDescent="0.35">
      <c r="D1535" s="35"/>
    </row>
    <row r="1536" spans="4:4" customFormat="1" x14ac:dyDescent="0.35">
      <c r="D1536" s="35"/>
    </row>
    <row r="1537" spans="4:4" customFormat="1" x14ac:dyDescent="0.35">
      <c r="D1537" s="35"/>
    </row>
    <row r="1538" spans="4:4" customFormat="1" x14ac:dyDescent="0.35">
      <c r="D1538" s="35"/>
    </row>
    <row r="1539" spans="4:4" customFormat="1" x14ac:dyDescent="0.35">
      <c r="D1539" s="35"/>
    </row>
    <row r="1540" spans="4:4" customFormat="1" x14ac:dyDescent="0.35">
      <c r="D1540" s="35"/>
    </row>
    <row r="1541" spans="4:4" customFormat="1" x14ac:dyDescent="0.35">
      <c r="D1541" s="35"/>
    </row>
    <row r="1542" spans="4:4" customFormat="1" x14ac:dyDescent="0.35">
      <c r="D1542" s="35"/>
    </row>
    <row r="1543" spans="4:4" customFormat="1" x14ac:dyDescent="0.35">
      <c r="D1543" s="35"/>
    </row>
    <row r="1544" spans="4:4" customFormat="1" x14ac:dyDescent="0.35">
      <c r="D1544" s="35"/>
    </row>
    <row r="1545" spans="4:4" customFormat="1" x14ac:dyDescent="0.35">
      <c r="D1545" s="35"/>
    </row>
    <row r="1546" spans="4:4" customFormat="1" x14ac:dyDescent="0.35">
      <c r="D1546" s="35"/>
    </row>
    <row r="1547" spans="4:4" customFormat="1" x14ac:dyDescent="0.35">
      <c r="D1547" s="35"/>
    </row>
    <row r="1548" spans="4:4" customFormat="1" x14ac:dyDescent="0.35">
      <c r="D1548" s="35"/>
    </row>
    <row r="1549" spans="4:4" customFormat="1" x14ac:dyDescent="0.35">
      <c r="D1549" s="35"/>
    </row>
    <row r="1550" spans="4:4" customFormat="1" x14ac:dyDescent="0.35">
      <c r="D1550" s="35"/>
    </row>
    <row r="1551" spans="4:4" customFormat="1" x14ac:dyDescent="0.35">
      <c r="D1551" s="35"/>
    </row>
    <row r="1552" spans="4:4" customFormat="1" x14ac:dyDescent="0.35">
      <c r="D1552" s="35"/>
    </row>
    <row r="1553" spans="4:4" customFormat="1" x14ac:dyDescent="0.35">
      <c r="D1553" s="35"/>
    </row>
    <row r="1554" spans="4:4" customFormat="1" x14ac:dyDescent="0.35">
      <c r="D1554" s="35"/>
    </row>
    <row r="1555" spans="4:4" customFormat="1" x14ac:dyDescent="0.35">
      <c r="D1555" s="35"/>
    </row>
    <row r="1556" spans="4:4" customFormat="1" x14ac:dyDescent="0.35">
      <c r="D1556" s="35"/>
    </row>
    <row r="1557" spans="4:4" customFormat="1" x14ac:dyDescent="0.35">
      <c r="D1557" s="35"/>
    </row>
    <row r="1558" spans="4:4" customFormat="1" x14ac:dyDescent="0.35">
      <c r="D1558" s="35"/>
    </row>
    <row r="1559" spans="4:4" customFormat="1" x14ac:dyDescent="0.35">
      <c r="D1559" s="35"/>
    </row>
    <row r="1560" spans="4:4" customFormat="1" x14ac:dyDescent="0.35">
      <c r="D1560" s="35"/>
    </row>
    <row r="1561" spans="4:4" customFormat="1" x14ac:dyDescent="0.35">
      <c r="D1561" s="35"/>
    </row>
    <row r="1562" spans="4:4" customFormat="1" x14ac:dyDescent="0.35">
      <c r="D1562" s="35"/>
    </row>
    <row r="1563" spans="4:4" customFormat="1" x14ac:dyDescent="0.35">
      <c r="D1563" s="35"/>
    </row>
    <row r="1564" spans="4:4" customFormat="1" x14ac:dyDescent="0.35">
      <c r="D1564" s="35"/>
    </row>
    <row r="1565" spans="4:4" customFormat="1" x14ac:dyDescent="0.35">
      <c r="D1565" s="35"/>
    </row>
    <row r="1566" spans="4:4" customFormat="1" x14ac:dyDescent="0.35">
      <c r="D1566" s="35"/>
    </row>
    <row r="1567" spans="4:4" customFormat="1" x14ac:dyDescent="0.35">
      <c r="D1567" s="35"/>
    </row>
    <row r="1568" spans="4:4" customFormat="1" x14ac:dyDescent="0.35">
      <c r="D1568" s="35"/>
    </row>
    <row r="1569" spans="4:4" customFormat="1" x14ac:dyDescent="0.35">
      <c r="D1569" s="35"/>
    </row>
    <row r="1570" spans="4:4" customFormat="1" x14ac:dyDescent="0.35">
      <c r="D1570" s="35"/>
    </row>
    <row r="1571" spans="4:4" customFormat="1" x14ac:dyDescent="0.35">
      <c r="D1571" s="35"/>
    </row>
    <row r="1572" spans="4:4" customFormat="1" x14ac:dyDescent="0.35">
      <c r="D1572" s="35"/>
    </row>
    <row r="1573" spans="4:4" customFormat="1" x14ac:dyDescent="0.35">
      <c r="D1573" s="35"/>
    </row>
    <row r="1574" spans="4:4" customFormat="1" x14ac:dyDescent="0.35">
      <c r="D1574" s="35"/>
    </row>
    <row r="1575" spans="4:4" customFormat="1" x14ac:dyDescent="0.35">
      <c r="D1575" s="35"/>
    </row>
    <row r="1576" spans="4:4" customFormat="1" x14ac:dyDescent="0.35">
      <c r="D1576" s="35"/>
    </row>
    <row r="1577" spans="4:4" customFormat="1" x14ac:dyDescent="0.35">
      <c r="D1577" s="35"/>
    </row>
    <row r="1578" spans="4:4" customFormat="1" x14ac:dyDescent="0.35">
      <c r="D1578" s="35"/>
    </row>
    <row r="1579" spans="4:4" customFormat="1" x14ac:dyDescent="0.35">
      <c r="D1579" s="35"/>
    </row>
    <row r="1580" spans="4:4" customFormat="1" x14ac:dyDescent="0.35">
      <c r="D1580" s="35"/>
    </row>
    <row r="1581" spans="4:4" customFormat="1" x14ac:dyDescent="0.35">
      <c r="D1581" s="35"/>
    </row>
    <row r="1582" spans="4:4" customFormat="1" x14ac:dyDescent="0.35">
      <c r="D1582" s="35"/>
    </row>
    <row r="1583" spans="4:4" customFormat="1" x14ac:dyDescent="0.35">
      <c r="D1583" s="35"/>
    </row>
    <row r="1584" spans="4:4" customFormat="1" x14ac:dyDescent="0.35">
      <c r="D1584" s="35"/>
    </row>
    <row r="1585" spans="4:4" customFormat="1" x14ac:dyDescent="0.35">
      <c r="D1585" s="35"/>
    </row>
    <row r="1586" spans="4:4" customFormat="1" x14ac:dyDescent="0.35">
      <c r="D1586" s="35"/>
    </row>
    <row r="1587" spans="4:4" customFormat="1" x14ac:dyDescent="0.35">
      <c r="D1587" s="35"/>
    </row>
    <row r="1588" spans="4:4" customFormat="1" x14ac:dyDescent="0.35">
      <c r="D1588" s="35"/>
    </row>
    <row r="1589" spans="4:4" customFormat="1" x14ac:dyDescent="0.35">
      <c r="D1589" s="35"/>
    </row>
    <row r="1590" spans="4:4" customFormat="1" x14ac:dyDescent="0.35">
      <c r="D1590" s="35"/>
    </row>
    <row r="1591" spans="4:4" customFormat="1" x14ac:dyDescent="0.35">
      <c r="D1591" s="35"/>
    </row>
    <row r="1592" spans="4:4" customFormat="1" x14ac:dyDescent="0.35">
      <c r="D1592" s="35"/>
    </row>
    <row r="1593" spans="4:4" customFormat="1" x14ac:dyDescent="0.35">
      <c r="D1593" s="35"/>
    </row>
    <row r="1594" spans="4:4" customFormat="1" x14ac:dyDescent="0.35">
      <c r="D1594" s="35"/>
    </row>
    <row r="1595" spans="4:4" customFormat="1" x14ac:dyDescent="0.35">
      <c r="D1595" s="35"/>
    </row>
    <row r="1596" spans="4:4" customFormat="1" x14ac:dyDescent="0.35">
      <c r="D1596" s="35"/>
    </row>
    <row r="1597" spans="4:4" customFormat="1" x14ac:dyDescent="0.35">
      <c r="D1597" s="35"/>
    </row>
    <row r="1598" spans="4:4" customFormat="1" x14ac:dyDescent="0.35">
      <c r="D1598" s="35"/>
    </row>
    <row r="1599" spans="4:4" customFormat="1" x14ac:dyDescent="0.35">
      <c r="D1599" s="35"/>
    </row>
    <row r="1600" spans="4:4" customFormat="1" x14ac:dyDescent="0.35">
      <c r="D1600" s="35"/>
    </row>
    <row r="1601" spans="4:4" customFormat="1" x14ac:dyDescent="0.35">
      <c r="D1601" s="35"/>
    </row>
    <row r="1602" spans="4:4" customFormat="1" x14ac:dyDescent="0.35">
      <c r="D1602" s="35"/>
    </row>
    <row r="1603" spans="4:4" customFormat="1" x14ac:dyDescent="0.35">
      <c r="D1603" s="35"/>
    </row>
    <row r="1604" spans="4:4" customFormat="1" x14ac:dyDescent="0.35">
      <c r="D1604" s="35"/>
    </row>
    <row r="1605" spans="4:4" customFormat="1" x14ac:dyDescent="0.35">
      <c r="D1605" s="35"/>
    </row>
    <row r="1606" spans="4:4" customFormat="1" x14ac:dyDescent="0.35">
      <c r="D1606" s="35"/>
    </row>
    <row r="1607" spans="4:4" customFormat="1" x14ac:dyDescent="0.35">
      <c r="D1607" s="35"/>
    </row>
    <row r="1608" spans="4:4" customFormat="1" x14ac:dyDescent="0.35">
      <c r="D1608" s="35"/>
    </row>
    <row r="1609" spans="4:4" customFormat="1" x14ac:dyDescent="0.35">
      <c r="D1609" s="35"/>
    </row>
    <row r="1610" spans="4:4" customFormat="1" x14ac:dyDescent="0.35">
      <c r="D1610" s="35"/>
    </row>
    <row r="1611" spans="4:4" customFormat="1" x14ac:dyDescent="0.35">
      <c r="D1611" s="35"/>
    </row>
    <row r="1612" spans="4:4" customFormat="1" x14ac:dyDescent="0.35">
      <c r="D1612" s="35"/>
    </row>
    <row r="1613" spans="4:4" customFormat="1" x14ac:dyDescent="0.35">
      <c r="D1613" s="35"/>
    </row>
    <row r="1614" spans="4:4" customFormat="1" x14ac:dyDescent="0.35">
      <c r="D1614" s="35"/>
    </row>
    <row r="1615" spans="4:4" customFormat="1" x14ac:dyDescent="0.35">
      <c r="D1615" s="35"/>
    </row>
    <row r="1616" spans="4:4" customFormat="1" x14ac:dyDescent="0.35">
      <c r="D1616" s="35"/>
    </row>
    <row r="1617" spans="4:4" customFormat="1" x14ac:dyDescent="0.35">
      <c r="D1617" s="35"/>
    </row>
    <row r="1618" spans="4:4" customFormat="1" x14ac:dyDescent="0.35">
      <c r="D1618" s="35"/>
    </row>
    <row r="1619" spans="4:4" customFormat="1" x14ac:dyDescent="0.35">
      <c r="D1619" s="35"/>
    </row>
    <row r="1620" spans="4:4" customFormat="1" x14ac:dyDescent="0.35">
      <c r="D1620" s="35"/>
    </row>
    <row r="1621" spans="4:4" customFormat="1" x14ac:dyDescent="0.35">
      <c r="D1621" s="35"/>
    </row>
    <row r="1622" spans="4:4" customFormat="1" x14ac:dyDescent="0.35">
      <c r="D1622" s="35"/>
    </row>
    <row r="1623" spans="4:4" customFormat="1" x14ac:dyDescent="0.35">
      <c r="D1623" s="35"/>
    </row>
    <row r="1624" spans="4:4" customFormat="1" x14ac:dyDescent="0.35">
      <c r="D1624" s="35"/>
    </row>
    <row r="1625" spans="4:4" customFormat="1" x14ac:dyDescent="0.35">
      <c r="D1625" s="35"/>
    </row>
    <row r="1626" spans="4:4" customFormat="1" x14ac:dyDescent="0.35">
      <c r="D1626" s="35"/>
    </row>
    <row r="1627" spans="4:4" customFormat="1" x14ac:dyDescent="0.35">
      <c r="D1627" s="35"/>
    </row>
    <row r="1628" spans="4:4" customFormat="1" x14ac:dyDescent="0.35">
      <c r="D1628" s="35"/>
    </row>
    <row r="1629" spans="4:4" customFormat="1" x14ac:dyDescent="0.35">
      <c r="D1629" s="35"/>
    </row>
    <row r="1630" spans="4:4" customFormat="1" x14ac:dyDescent="0.35">
      <c r="D1630" s="35"/>
    </row>
    <row r="1631" spans="4:4" customFormat="1" x14ac:dyDescent="0.35">
      <c r="D1631" s="35"/>
    </row>
    <row r="1632" spans="4:4" customFormat="1" x14ac:dyDescent="0.35">
      <c r="D1632" s="35"/>
    </row>
    <row r="1633" spans="4:4" customFormat="1" x14ac:dyDescent="0.35">
      <c r="D1633" s="35"/>
    </row>
    <row r="1634" spans="4:4" customFormat="1" x14ac:dyDescent="0.35">
      <c r="D1634" s="35"/>
    </row>
    <row r="1635" spans="4:4" customFormat="1" x14ac:dyDescent="0.35">
      <c r="D1635" s="35"/>
    </row>
    <row r="1636" spans="4:4" customFormat="1" x14ac:dyDescent="0.35">
      <c r="D1636" s="35"/>
    </row>
    <row r="1637" spans="4:4" customFormat="1" x14ac:dyDescent="0.35">
      <c r="D1637" s="35"/>
    </row>
    <row r="1638" spans="4:4" customFormat="1" x14ac:dyDescent="0.35">
      <c r="D1638" s="35"/>
    </row>
    <row r="1639" spans="4:4" customFormat="1" x14ac:dyDescent="0.35">
      <c r="D1639" s="35"/>
    </row>
    <row r="1640" spans="4:4" customFormat="1" x14ac:dyDescent="0.35">
      <c r="D1640" s="35"/>
    </row>
    <row r="1641" spans="4:4" customFormat="1" x14ac:dyDescent="0.35">
      <c r="D1641" s="35"/>
    </row>
    <row r="1642" spans="4:4" customFormat="1" x14ac:dyDescent="0.35">
      <c r="D1642" s="35"/>
    </row>
    <row r="1643" spans="4:4" customFormat="1" x14ac:dyDescent="0.35">
      <c r="D1643" s="35"/>
    </row>
    <row r="1644" spans="4:4" customFormat="1" x14ac:dyDescent="0.35">
      <c r="D1644" s="35"/>
    </row>
    <row r="1645" spans="4:4" customFormat="1" x14ac:dyDescent="0.35">
      <c r="D1645" s="35"/>
    </row>
    <row r="1646" spans="4:4" customFormat="1" x14ac:dyDescent="0.35">
      <c r="D1646" s="35"/>
    </row>
    <row r="1647" spans="4:4" customFormat="1" x14ac:dyDescent="0.35">
      <c r="D1647" s="35"/>
    </row>
    <row r="1648" spans="4:4" customFormat="1" x14ac:dyDescent="0.35">
      <c r="D1648" s="35"/>
    </row>
    <row r="1649" spans="4:4" customFormat="1" x14ac:dyDescent="0.35">
      <c r="D1649" s="35"/>
    </row>
    <row r="1650" spans="4:4" customFormat="1" x14ac:dyDescent="0.35">
      <c r="D1650" s="35"/>
    </row>
    <row r="1651" spans="4:4" customFormat="1" x14ac:dyDescent="0.35">
      <c r="D1651" s="35"/>
    </row>
    <row r="1652" spans="4:4" customFormat="1" x14ac:dyDescent="0.35">
      <c r="D1652" s="35"/>
    </row>
    <row r="1653" spans="4:4" customFormat="1" x14ac:dyDescent="0.35">
      <c r="D1653" s="35"/>
    </row>
    <row r="1654" spans="4:4" customFormat="1" x14ac:dyDescent="0.35">
      <c r="D1654" s="35"/>
    </row>
    <row r="1655" spans="4:4" customFormat="1" x14ac:dyDescent="0.35">
      <c r="D1655" s="35"/>
    </row>
    <row r="1656" spans="4:4" customFormat="1" x14ac:dyDescent="0.35">
      <c r="D1656" s="35"/>
    </row>
    <row r="1657" spans="4:4" customFormat="1" x14ac:dyDescent="0.35">
      <c r="D1657" s="35"/>
    </row>
    <row r="1658" spans="4:4" customFormat="1" x14ac:dyDescent="0.35">
      <c r="D1658" s="35"/>
    </row>
    <row r="1659" spans="4:4" customFormat="1" x14ac:dyDescent="0.35">
      <c r="D1659" s="35"/>
    </row>
    <row r="1660" spans="4:4" customFormat="1" x14ac:dyDescent="0.35">
      <c r="D1660" s="35"/>
    </row>
    <row r="1661" spans="4:4" customFormat="1" x14ac:dyDescent="0.35">
      <c r="D1661" s="35"/>
    </row>
    <row r="1662" spans="4:4" customFormat="1" x14ac:dyDescent="0.35">
      <c r="D1662" s="35"/>
    </row>
    <row r="1663" spans="4:4" customFormat="1" x14ac:dyDescent="0.35">
      <c r="D1663" s="35"/>
    </row>
    <row r="1664" spans="4:4" customFormat="1" x14ac:dyDescent="0.35">
      <c r="D1664" s="35"/>
    </row>
    <row r="1665" spans="4:4" customFormat="1" x14ac:dyDescent="0.35">
      <c r="D1665" s="35"/>
    </row>
    <row r="1666" spans="4:4" customFormat="1" x14ac:dyDescent="0.35">
      <c r="D1666" s="35"/>
    </row>
    <row r="1667" spans="4:4" customFormat="1" x14ac:dyDescent="0.35">
      <c r="D1667" s="35"/>
    </row>
    <row r="1668" spans="4:4" customFormat="1" x14ac:dyDescent="0.35">
      <c r="D1668" s="35"/>
    </row>
    <row r="1669" spans="4:4" customFormat="1" x14ac:dyDescent="0.35">
      <c r="D1669" s="35"/>
    </row>
    <row r="1670" spans="4:4" customFormat="1" x14ac:dyDescent="0.35">
      <c r="D1670" s="35"/>
    </row>
    <row r="1671" spans="4:4" customFormat="1" x14ac:dyDescent="0.35">
      <c r="D1671" s="35"/>
    </row>
    <row r="1672" spans="4:4" customFormat="1" x14ac:dyDescent="0.35">
      <c r="D1672" s="35"/>
    </row>
    <row r="1673" spans="4:4" customFormat="1" x14ac:dyDescent="0.35">
      <c r="D1673" s="35"/>
    </row>
    <row r="1674" spans="4:4" customFormat="1" x14ac:dyDescent="0.35">
      <c r="D1674" s="35"/>
    </row>
    <row r="1675" spans="4:4" customFormat="1" x14ac:dyDescent="0.35">
      <c r="D1675" s="35"/>
    </row>
    <row r="1676" spans="4:4" customFormat="1" x14ac:dyDescent="0.35">
      <c r="D1676" s="35"/>
    </row>
    <row r="1677" spans="4:4" customFormat="1" x14ac:dyDescent="0.35">
      <c r="D1677" s="35"/>
    </row>
    <row r="1678" spans="4:4" customFormat="1" x14ac:dyDescent="0.35">
      <c r="D1678" s="35"/>
    </row>
    <row r="1679" spans="4:4" customFormat="1" x14ac:dyDescent="0.35">
      <c r="D1679" s="35"/>
    </row>
    <row r="1680" spans="4:4" customFormat="1" x14ac:dyDescent="0.35">
      <c r="D1680" s="35"/>
    </row>
    <row r="1681" spans="4:4" customFormat="1" x14ac:dyDescent="0.35">
      <c r="D1681" s="35"/>
    </row>
    <row r="1682" spans="4:4" customFormat="1" x14ac:dyDescent="0.35">
      <c r="D1682" s="35"/>
    </row>
    <row r="1683" spans="4:4" customFormat="1" x14ac:dyDescent="0.35">
      <c r="D1683" s="35"/>
    </row>
    <row r="1684" spans="4:4" customFormat="1" x14ac:dyDescent="0.35">
      <c r="D1684" s="35"/>
    </row>
    <row r="1685" spans="4:4" customFormat="1" x14ac:dyDescent="0.35">
      <c r="D1685" s="35"/>
    </row>
    <row r="1686" spans="4:4" customFormat="1" x14ac:dyDescent="0.35">
      <c r="D1686" s="35"/>
    </row>
    <row r="1687" spans="4:4" customFormat="1" x14ac:dyDescent="0.35">
      <c r="D1687" s="35"/>
    </row>
    <row r="1688" spans="4:4" customFormat="1" x14ac:dyDescent="0.35">
      <c r="D1688" s="35"/>
    </row>
    <row r="1689" spans="4:4" customFormat="1" x14ac:dyDescent="0.35">
      <c r="D1689" s="35"/>
    </row>
    <row r="1690" spans="4:4" customFormat="1" x14ac:dyDescent="0.35">
      <c r="D1690" s="35"/>
    </row>
    <row r="1691" spans="4:4" customFormat="1" x14ac:dyDescent="0.35">
      <c r="D1691" s="35"/>
    </row>
    <row r="1692" spans="4:4" customFormat="1" x14ac:dyDescent="0.35">
      <c r="D1692" s="35"/>
    </row>
    <row r="1693" spans="4:4" customFormat="1" x14ac:dyDescent="0.35">
      <c r="D1693" s="35"/>
    </row>
    <row r="1694" spans="4:4" customFormat="1" x14ac:dyDescent="0.35">
      <c r="D1694" s="35"/>
    </row>
    <row r="1695" spans="4:4" customFormat="1" x14ac:dyDescent="0.35">
      <c r="D1695" s="35"/>
    </row>
    <row r="1696" spans="4:4" customFormat="1" x14ac:dyDescent="0.35">
      <c r="D1696" s="35"/>
    </row>
    <row r="1697" spans="4:4" customFormat="1" x14ac:dyDescent="0.35">
      <c r="D1697" s="35"/>
    </row>
    <row r="1698" spans="4:4" customFormat="1" x14ac:dyDescent="0.35">
      <c r="D1698" s="35"/>
    </row>
    <row r="1699" spans="4:4" customFormat="1" x14ac:dyDescent="0.35">
      <c r="D1699" s="35"/>
    </row>
    <row r="1700" spans="4:4" customFormat="1" x14ac:dyDescent="0.35">
      <c r="D1700" s="35"/>
    </row>
    <row r="1701" spans="4:4" customFormat="1" x14ac:dyDescent="0.35">
      <c r="D1701" s="35"/>
    </row>
    <row r="1702" spans="4:4" customFormat="1" x14ac:dyDescent="0.35">
      <c r="D1702" s="35"/>
    </row>
    <row r="1703" spans="4:4" customFormat="1" x14ac:dyDescent="0.35">
      <c r="D1703" s="35"/>
    </row>
    <row r="1704" spans="4:4" customFormat="1" x14ac:dyDescent="0.35">
      <c r="D1704" s="35"/>
    </row>
    <row r="1705" spans="4:4" customFormat="1" x14ac:dyDescent="0.35">
      <c r="D1705" s="35"/>
    </row>
    <row r="1706" spans="4:4" customFormat="1" x14ac:dyDescent="0.35">
      <c r="D1706" s="35"/>
    </row>
    <row r="1707" spans="4:4" customFormat="1" x14ac:dyDescent="0.35">
      <c r="D1707" s="35"/>
    </row>
    <row r="1708" spans="4:4" customFormat="1" x14ac:dyDescent="0.35">
      <c r="D1708" s="35"/>
    </row>
    <row r="1709" spans="4:4" customFormat="1" x14ac:dyDescent="0.35">
      <c r="D1709" s="35"/>
    </row>
    <row r="1710" spans="4:4" customFormat="1" x14ac:dyDescent="0.35">
      <c r="D1710" s="35"/>
    </row>
    <row r="1711" spans="4:4" customFormat="1" x14ac:dyDescent="0.35">
      <c r="D1711" s="35"/>
    </row>
    <row r="1712" spans="4:4" customFormat="1" x14ac:dyDescent="0.35">
      <c r="D1712" s="35"/>
    </row>
    <row r="1713" spans="4:4" customFormat="1" x14ac:dyDescent="0.35">
      <c r="D1713" s="35"/>
    </row>
    <row r="1714" spans="4:4" customFormat="1" x14ac:dyDescent="0.35">
      <c r="D1714" s="35"/>
    </row>
    <row r="1715" spans="4:4" customFormat="1" x14ac:dyDescent="0.35">
      <c r="D1715" s="35"/>
    </row>
    <row r="1716" spans="4:4" customFormat="1" x14ac:dyDescent="0.35">
      <c r="D1716" s="35"/>
    </row>
    <row r="1717" spans="4:4" customFormat="1" x14ac:dyDescent="0.35">
      <c r="D1717" s="35"/>
    </row>
    <row r="1718" spans="4:4" customFormat="1" x14ac:dyDescent="0.35">
      <c r="D1718" s="35"/>
    </row>
    <row r="1719" spans="4:4" customFormat="1" x14ac:dyDescent="0.35">
      <c r="D1719" s="35"/>
    </row>
    <row r="1720" spans="4:4" customFormat="1" x14ac:dyDescent="0.35">
      <c r="D1720" s="35"/>
    </row>
    <row r="1721" spans="4:4" customFormat="1" x14ac:dyDescent="0.35">
      <c r="D1721" s="35"/>
    </row>
    <row r="1722" spans="4:4" customFormat="1" x14ac:dyDescent="0.35">
      <c r="D1722" s="35"/>
    </row>
    <row r="1723" spans="4:4" customFormat="1" x14ac:dyDescent="0.35">
      <c r="D1723" s="35"/>
    </row>
    <row r="1724" spans="4:4" customFormat="1" x14ac:dyDescent="0.35">
      <c r="D1724" s="35"/>
    </row>
    <row r="1725" spans="4:4" customFormat="1" x14ac:dyDescent="0.35">
      <c r="D1725" s="35"/>
    </row>
    <row r="1726" spans="4:4" customFormat="1" x14ac:dyDescent="0.35">
      <c r="D1726" s="35"/>
    </row>
    <row r="1727" spans="4:4" customFormat="1" x14ac:dyDescent="0.35">
      <c r="D1727" s="35"/>
    </row>
    <row r="1728" spans="4:4" customFormat="1" x14ac:dyDescent="0.35">
      <c r="D1728" s="35"/>
    </row>
    <row r="1729" spans="4:4" customFormat="1" x14ac:dyDescent="0.35">
      <c r="D1729" s="35"/>
    </row>
    <row r="1730" spans="4:4" customFormat="1" x14ac:dyDescent="0.35">
      <c r="D1730" s="35"/>
    </row>
    <row r="1731" spans="4:4" customFormat="1" x14ac:dyDescent="0.35">
      <c r="D1731" s="35"/>
    </row>
    <row r="1732" spans="4:4" customFormat="1" x14ac:dyDescent="0.35">
      <c r="D1732" s="35"/>
    </row>
    <row r="1733" spans="4:4" customFormat="1" x14ac:dyDescent="0.35">
      <c r="D1733" s="35"/>
    </row>
    <row r="1734" spans="4:4" customFormat="1" x14ac:dyDescent="0.35">
      <c r="D1734" s="35"/>
    </row>
    <row r="1735" spans="4:4" customFormat="1" x14ac:dyDescent="0.35">
      <c r="D1735" s="35"/>
    </row>
    <row r="1736" spans="4:4" customFormat="1" x14ac:dyDescent="0.35">
      <c r="D1736" s="35"/>
    </row>
    <row r="1737" spans="4:4" customFormat="1" x14ac:dyDescent="0.35">
      <c r="D1737" s="35"/>
    </row>
    <row r="1738" spans="4:4" customFormat="1" x14ac:dyDescent="0.35">
      <c r="D1738" s="35"/>
    </row>
    <row r="1739" spans="4:4" customFormat="1" x14ac:dyDescent="0.35">
      <c r="D1739" s="35"/>
    </row>
    <row r="1740" spans="4:4" customFormat="1" x14ac:dyDescent="0.35">
      <c r="D1740" s="35"/>
    </row>
    <row r="1741" spans="4:4" customFormat="1" x14ac:dyDescent="0.35">
      <c r="D1741" s="35"/>
    </row>
    <row r="1742" spans="4:4" customFormat="1" x14ac:dyDescent="0.35">
      <c r="D1742" s="35"/>
    </row>
    <row r="1743" spans="4:4" customFormat="1" x14ac:dyDescent="0.35">
      <c r="D1743" s="35"/>
    </row>
    <row r="1744" spans="4:4" customFormat="1" x14ac:dyDescent="0.35">
      <c r="D1744" s="35"/>
    </row>
    <row r="1745" spans="4:4" customFormat="1" x14ac:dyDescent="0.35">
      <c r="D1745" s="35"/>
    </row>
    <row r="1746" spans="4:4" customFormat="1" x14ac:dyDescent="0.35">
      <c r="D1746" s="35"/>
    </row>
    <row r="1747" spans="4:4" customFormat="1" x14ac:dyDescent="0.35">
      <c r="D1747" s="35"/>
    </row>
    <row r="1748" spans="4:4" customFormat="1" x14ac:dyDescent="0.35">
      <c r="D1748" s="35"/>
    </row>
    <row r="1749" spans="4:4" customFormat="1" x14ac:dyDescent="0.35">
      <c r="D1749" s="35"/>
    </row>
    <row r="1750" spans="4:4" customFormat="1" x14ac:dyDescent="0.35">
      <c r="D1750" s="35"/>
    </row>
    <row r="1751" spans="4:4" customFormat="1" x14ac:dyDescent="0.35">
      <c r="D1751" s="35"/>
    </row>
    <row r="1752" spans="4:4" customFormat="1" x14ac:dyDescent="0.35">
      <c r="D1752" s="35"/>
    </row>
    <row r="1753" spans="4:4" customFormat="1" x14ac:dyDescent="0.35">
      <c r="D1753" s="35"/>
    </row>
    <row r="1754" spans="4:4" customFormat="1" x14ac:dyDescent="0.35">
      <c r="D1754" s="35"/>
    </row>
    <row r="1755" spans="4:4" customFormat="1" x14ac:dyDescent="0.35">
      <c r="D1755" s="35"/>
    </row>
    <row r="1756" spans="4:4" customFormat="1" x14ac:dyDescent="0.35">
      <c r="D1756" s="35"/>
    </row>
    <row r="1757" spans="4:4" customFormat="1" x14ac:dyDescent="0.35">
      <c r="D1757" s="35"/>
    </row>
    <row r="1758" spans="4:4" customFormat="1" x14ac:dyDescent="0.35">
      <c r="D1758" s="35"/>
    </row>
    <row r="1759" spans="4:4" customFormat="1" x14ac:dyDescent="0.35">
      <c r="D1759" s="35"/>
    </row>
    <row r="1760" spans="4:4" customFormat="1" x14ac:dyDescent="0.35">
      <c r="D1760" s="35"/>
    </row>
    <row r="1761" spans="4:4" customFormat="1" x14ac:dyDescent="0.35">
      <c r="D1761" s="35"/>
    </row>
    <row r="1762" spans="4:4" customFormat="1" x14ac:dyDescent="0.35">
      <c r="D1762" s="35"/>
    </row>
    <row r="1763" spans="4:4" customFormat="1" x14ac:dyDescent="0.35">
      <c r="D1763" s="35"/>
    </row>
    <row r="1764" spans="4:4" customFormat="1" x14ac:dyDescent="0.35">
      <c r="D1764" s="35"/>
    </row>
    <row r="1765" spans="4:4" customFormat="1" x14ac:dyDescent="0.35">
      <c r="D1765" s="35"/>
    </row>
    <row r="1766" spans="4:4" customFormat="1" x14ac:dyDescent="0.35">
      <c r="D1766" s="35"/>
    </row>
    <row r="1767" spans="4:4" customFormat="1" x14ac:dyDescent="0.35">
      <c r="D1767" s="35"/>
    </row>
    <row r="1768" spans="4:4" customFormat="1" x14ac:dyDescent="0.35">
      <c r="D1768" s="35"/>
    </row>
    <row r="1769" spans="4:4" customFormat="1" x14ac:dyDescent="0.35">
      <c r="D1769" s="35"/>
    </row>
    <row r="1770" spans="4:4" customFormat="1" x14ac:dyDescent="0.35">
      <c r="D1770" s="35"/>
    </row>
    <row r="1771" spans="4:4" customFormat="1" x14ac:dyDescent="0.35">
      <c r="D1771" s="35"/>
    </row>
    <row r="1772" spans="4:4" customFormat="1" x14ac:dyDescent="0.35">
      <c r="D1772" s="35"/>
    </row>
    <row r="1773" spans="4:4" customFormat="1" x14ac:dyDescent="0.35">
      <c r="D1773" s="35"/>
    </row>
    <row r="1774" spans="4:4" customFormat="1" x14ac:dyDescent="0.35">
      <c r="D1774" s="35"/>
    </row>
    <row r="1775" spans="4:4" customFormat="1" x14ac:dyDescent="0.35">
      <c r="D1775" s="35"/>
    </row>
    <row r="1776" spans="4:4" customFormat="1" x14ac:dyDescent="0.35">
      <c r="D1776" s="35"/>
    </row>
    <row r="1777" spans="4:4" customFormat="1" x14ac:dyDescent="0.35">
      <c r="D1777" s="35"/>
    </row>
    <row r="1778" spans="4:4" customFormat="1" x14ac:dyDescent="0.35">
      <c r="D1778" s="35"/>
    </row>
    <row r="1779" spans="4:4" customFormat="1" x14ac:dyDescent="0.35">
      <c r="D1779" s="35"/>
    </row>
    <row r="1780" spans="4:4" customFormat="1" x14ac:dyDescent="0.35">
      <c r="D1780" s="35"/>
    </row>
    <row r="1781" spans="4:4" customFormat="1" x14ac:dyDescent="0.35">
      <c r="D1781" s="35"/>
    </row>
    <row r="1782" spans="4:4" customFormat="1" x14ac:dyDescent="0.35">
      <c r="D1782" s="35"/>
    </row>
    <row r="1783" spans="4:4" customFormat="1" x14ac:dyDescent="0.35">
      <c r="D1783" s="35"/>
    </row>
    <row r="1784" spans="4:4" customFormat="1" x14ac:dyDescent="0.35">
      <c r="D1784" s="35"/>
    </row>
    <row r="1785" spans="4:4" customFormat="1" x14ac:dyDescent="0.35">
      <c r="D1785" s="35"/>
    </row>
    <row r="1786" spans="4:4" customFormat="1" x14ac:dyDescent="0.35">
      <c r="D1786" s="35"/>
    </row>
    <row r="1787" spans="4:4" customFormat="1" x14ac:dyDescent="0.35">
      <c r="D1787" s="35"/>
    </row>
    <row r="1788" spans="4:4" customFormat="1" x14ac:dyDescent="0.35">
      <c r="D1788" s="35"/>
    </row>
    <row r="1789" spans="4:4" customFormat="1" x14ac:dyDescent="0.35">
      <c r="D1789" s="35"/>
    </row>
    <row r="1790" spans="4:4" customFormat="1" x14ac:dyDescent="0.35">
      <c r="D1790" s="35"/>
    </row>
    <row r="1791" spans="4:4" customFormat="1" x14ac:dyDescent="0.35">
      <c r="D1791" s="35"/>
    </row>
    <row r="1792" spans="4:4" customFormat="1" x14ac:dyDescent="0.35">
      <c r="D1792" s="35"/>
    </row>
    <row r="1793" spans="4:4" customFormat="1" x14ac:dyDescent="0.35">
      <c r="D1793" s="35"/>
    </row>
    <row r="1794" spans="4:4" customFormat="1" x14ac:dyDescent="0.35">
      <c r="D1794" s="35"/>
    </row>
    <row r="1795" spans="4:4" customFormat="1" x14ac:dyDescent="0.35">
      <c r="D1795" s="35"/>
    </row>
    <row r="1796" spans="4:4" customFormat="1" x14ac:dyDescent="0.35">
      <c r="D1796" s="35"/>
    </row>
    <row r="1797" spans="4:4" customFormat="1" x14ac:dyDescent="0.35">
      <c r="D1797" s="35"/>
    </row>
    <row r="1798" spans="4:4" customFormat="1" x14ac:dyDescent="0.35">
      <c r="D1798" s="35"/>
    </row>
    <row r="1799" spans="4:4" customFormat="1" x14ac:dyDescent="0.35">
      <c r="D1799" s="35"/>
    </row>
    <row r="1800" spans="4:4" customFormat="1" x14ac:dyDescent="0.35">
      <c r="D1800" s="35"/>
    </row>
    <row r="1801" spans="4:4" customFormat="1" x14ac:dyDescent="0.35">
      <c r="D1801" s="35"/>
    </row>
    <row r="1802" spans="4:4" customFormat="1" x14ac:dyDescent="0.35">
      <c r="D1802" s="35"/>
    </row>
    <row r="1803" spans="4:4" customFormat="1" x14ac:dyDescent="0.35">
      <c r="D1803" s="35"/>
    </row>
    <row r="1804" spans="4:4" customFormat="1" x14ac:dyDescent="0.35">
      <c r="D1804" s="35"/>
    </row>
    <row r="1805" spans="4:4" customFormat="1" x14ac:dyDescent="0.35">
      <c r="D1805" s="35"/>
    </row>
    <row r="1806" spans="4:4" customFormat="1" x14ac:dyDescent="0.35">
      <c r="D1806" s="35"/>
    </row>
    <row r="1807" spans="4:4" customFormat="1" x14ac:dyDescent="0.35">
      <c r="D1807" s="35"/>
    </row>
    <row r="1808" spans="4:4" customFormat="1" x14ac:dyDescent="0.35">
      <c r="D1808" s="35"/>
    </row>
    <row r="1809" spans="4:4" customFormat="1" x14ac:dyDescent="0.35">
      <c r="D1809" s="35"/>
    </row>
    <row r="1810" spans="4:4" customFormat="1" x14ac:dyDescent="0.35">
      <c r="D1810" s="35"/>
    </row>
    <row r="1811" spans="4:4" customFormat="1" x14ac:dyDescent="0.35">
      <c r="D1811" s="35"/>
    </row>
    <row r="1812" spans="4:4" customFormat="1" x14ac:dyDescent="0.35">
      <c r="D1812" s="35"/>
    </row>
    <row r="1813" spans="4:4" customFormat="1" x14ac:dyDescent="0.35">
      <c r="D1813" s="35"/>
    </row>
    <row r="1814" spans="4:4" customFormat="1" x14ac:dyDescent="0.35">
      <c r="D1814" s="35"/>
    </row>
    <row r="1815" spans="4:4" customFormat="1" x14ac:dyDescent="0.35">
      <c r="D1815" s="35"/>
    </row>
    <row r="1816" spans="4:4" customFormat="1" x14ac:dyDescent="0.35">
      <c r="D1816" s="35"/>
    </row>
    <row r="1817" spans="4:4" customFormat="1" x14ac:dyDescent="0.35">
      <c r="D1817" s="35"/>
    </row>
    <row r="1818" spans="4:4" customFormat="1" x14ac:dyDescent="0.35">
      <c r="D1818" s="35"/>
    </row>
    <row r="1819" spans="4:4" customFormat="1" x14ac:dyDescent="0.35">
      <c r="D1819" s="35"/>
    </row>
    <row r="1820" spans="4:4" customFormat="1" x14ac:dyDescent="0.35">
      <c r="D1820" s="35"/>
    </row>
    <row r="1821" spans="4:4" customFormat="1" x14ac:dyDescent="0.35">
      <c r="D1821" s="35"/>
    </row>
    <row r="1822" spans="4:4" customFormat="1" x14ac:dyDescent="0.35">
      <c r="D1822" s="35"/>
    </row>
    <row r="1823" spans="4:4" customFormat="1" x14ac:dyDescent="0.35">
      <c r="D1823" s="35"/>
    </row>
    <row r="1824" spans="4:4" customFormat="1" x14ac:dyDescent="0.35">
      <c r="D1824" s="35"/>
    </row>
    <row r="1825" spans="4:4" customFormat="1" x14ac:dyDescent="0.35">
      <c r="D1825" s="35"/>
    </row>
    <row r="1826" spans="4:4" customFormat="1" x14ac:dyDescent="0.35">
      <c r="D1826" s="35"/>
    </row>
    <row r="1827" spans="4:4" customFormat="1" x14ac:dyDescent="0.35">
      <c r="D1827" s="35"/>
    </row>
    <row r="1828" spans="4:4" customFormat="1" x14ac:dyDescent="0.35">
      <c r="D1828" s="35"/>
    </row>
    <row r="1829" spans="4:4" customFormat="1" x14ac:dyDescent="0.35">
      <c r="D1829" s="35"/>
    </row>
    <row r="1830" spans="4:4" customFormat="1" x14ac:dyDescent="0.35">
      <c r="D1830" s="35"/>
    </row>
    <row r="1831" spans="4:4" customFormat="1" x14ac:dyDescent="0.35">
      <c r="D1831" s="35"/>
    </row>
    <row r="1832" spans="4:4" customFormat="1" x14ac:dyDescent="0.35">
      <c r="D1832" s="35"/>
    </row>
    <row r="1833" spans="4:4" customFormat="1" x14ac:dyDescent="0.35">
      <c r="D1833" s="35"/>
    </row>
    <row r="1834" spans="4:4" customFormat="1" x14ac:dyDescent="0.35">
      <c r="D1834" s="35"/>
    </row>
    <row r="1835" spans="4:4" customFormat="1" x14ac:dyDescent="0.35">
      <c r="D1835" s="35"/>
    </row>
    <row r="1836" spans="4:4" customFormat="1" x14ac:dyDescent="0.35">
      <c r="D1836" s="35"/>
    </row>
    <row r="1837" spans="4:4" customFormat="1" x14ac:dyDescent="0.35">
      <c r="D1837" s="35"/>
    </row>
    <row r="1838" spans="4:4" customFormat="1" x14ac:dyDescent="0.35">
      <c r="D1838" s="35"/>
    </row>
    <row r="1839" spans="4:4" customFormat="1" x14ac:dyDescent="0.35">
      <c r="D1839" s="35"/>
    </row>
    <row r="1840" spans="4:4" customFormat="1" x14ac:dyDescent="0.35">
      <c r="D1840" s="35"/>
    </row>
    <row r="1841" spans="4:4" customFormat="1" x14ac:dyDescent="0.35">
      <c r="D1841" s="35"/>
    </row>
    <row r="1842" spans="4:4" customFormat="1" x14ac:dyDescent="0.35">
      <c r="D1842" s="35"/>
    </row>
    <row r="1843" spans="4:4" customFormat="1" x14ac:dyDescent="0.35">
      <c r="D1843" s="35"/>
    </row>
    <row r="1844" spans="4:4" customFormat="1" x14ac:dyDescent="0.35">
      <c r="D1844" s="35"/>
    </row>
    <row r="1845" spans="4:4" customFormat="1" x14ac:dyDescent="0.35">
      <c r="D1845" s="35"/>
    </row>
    <row r="1846" spans="4:4" customFormat="1" x14ac:dyDescent="0.35">
      <c r="D1846" s="35"/>
    </row>
    <row r="1847" spans="4:4" customFormat="1" x14ac:dyDescent="0.35">
      <c r="D1847" s="35"/>
    </row>
    <row r="1848" spans="4:4" customFormat="1" x14ac:dyDescent="0.35">
      <c r="D1848" s="35"/>
    </row>
    <row r="1849" spans="4:4" customFormat="1" x14ac:dyDescent="0.35">
      <c r="D1849" s="35"/>
    </row>
    <row r="1850" spans="4:4" customFormat="1" x14ac:dyDescent="0.35">
      <c r="D1850" s="35"/>
    </row>
    <row r="1851" spans="4:4" customFormat="1" x14ac:dyDescent="0.35">
      <c r="D1851" s="35"/>
    </row>
    <row r="1852" spans="4:4" customFormat="1" x14ac:dyDescent="0.35">
      <c r="D1852" s="35"/>
    </row>
    <row r="1853" spans="4:4" customFormat="1" x14ac:dyDescent="0.35">
      <c r="D1853" s="35"/>
    </row>
    <row r="1854" spans="4:4" customFormat="1" x14ac:dyDescent="0.35">
      <c r="D1854" s="35"/>
    </row>
    <row r="1855" spans="4:4" customFormat="1" x14ac:dyDescent="0.35">
      <c r="D1855" s="35"/>
    </row>
    <row r="1856" spans="4:4" customFormat="1" x14ac:dyDescent="0.35">
      <c r="D1856" s="35"/>
    </row>
    <row r="1857" spans="4:4" customFormat="1" x14ac:dyDescent="0.35">
      <c r="D1857" s="35"/>
    </row>
    <row r="1858" spans="4:4" customFormat="1" x14ac:dyDescent="0.35">
      <c r="D1858" s="35"/>
    </row>
    <row r="1859" spans="4:4" customFormat="1" x14ac:dyDescent="0.35">
      <c r="D1859" s="35"/>
    </row>
    <row r="1860" spans="4:4" customFormat="1" x14ac:dyDescent="0.35">
      <c r="D1860" s="35"/>
    </row>
    <row r="1861" spans="4:4" customFormat="1" x14ac:dyDescent="0.35">
      <c r="D1861" s="35"/>
    </row>
    <row r="1862" spans="4:4" customFormat="1" x14ac:dyDescent="0.35">
      <c r="D1862" s="35"/>
    </row>
    <row r="1863" spans="4:4" customFormat="1" x14ac:dyDescent="0.35">
      <c r="D1863" s="35"/>
    </row>
    <row r="1864" spans="4:4" customFormat="1" x14ac:dyDescent="0.35">
      <c r="D1864" s="35"/>
    </row>
    <row r="1865" spans="4:4" customFormat="1" x14ac:dyDescent="0.35">
      <c r="D1865" s="35"/>
    </row>
    <row r="1866" spans="4:4" customFormat="1" x14ac:dyDescent="0.35">
      <c r="D1866" s="35"/>
    </row>
    <row r="1867" spans="4:4" customFormat="1" x14ac:dyDescent="0.35">
      <c r="D1867" s="35"/>
    </row>
    <row r="1868" spans="4:4" customFormat="1" x14ac:dyDescent="0.35">
      <c r="D1868" s="35"/>
    </row>
    <row r="1869" spans="4:4" customFormat="1" x14ac:dyDescent="0.35">
      <c r="D1869" s="35"/>
    </row>
    <row r="1870" spans="4:4" customFormat="1" x14ac:dyDescent="0.35">
      <c r="D1870" s="35"/>
    </row>
    <row r="1871" spans="4:4" customFormat="1" x14ac:dyDescent="0.35">
      <c r="D1871" s="35"/>
    </row>
    <row r="1872" spans="4:4" customFormat="1" x14ac:dyDescent="0.35">
      <c r="D1872" s="35"/>
    </row>
    <row r="1873" spans="4:4" customFormat="1" x14ac:dyDescent="0.35">
      <c r="D1873" s="35"/>
    </row>
    <row r="1874" spans="4:4" customFormat="1" x14ac:dyDescent="0.35">
      <c r="D1874" s="35"/>
    </row>
    <row r="1875" spans="4:4" customFormat="1" x14ac:dyDescent="0.35">
      <c r="D1875" s="35"/>
    </row>
    <row r="1876" spans="4:4" customFormat="1" x14ac:dyDescent="0.35">
      <c r="D1876" s="35"/>
    </row>
    <row r="1877" spans="4:4" customFormat="1" x14ac:dyDescent="0.35">
      <c r="D1877" s="35"/>
    </row>
    <row r="1878" spans="4:4" customFormat="1" x14ac:dyDescent="0.35">
      <c r="D1878" s="35"/>
    </row>
    <row r="1879" spans="4:4" customFormat="1" x14ac:dyDescent="0.35">
      <c r="D1879" s="35"/>
    </row>
    <row r="1880" spans="4:4" customFormat="1" x14ac:dyDescent="0.35">
      <c r="D1880" s="35"/>
    </row>
    <row r="1881" spans="4:4" customFormat="1" x14ac:dyDescent="0.35">
      <c r="D1881" s="35"/>
    </row>
    <row r="1882" spans="4:4" customFormat="1" x14ac:dyDescent="0.35">
      <c r="D1882" s="35"/>
    </row>
    <row r="1883" spans="4:4" customFormat="1" x14ac:dyDescent="0.35">
      <c r="D1883" s="35"/>
    </row>
    <row r="1884" spans="4:4" customFormat="1" x14ac:dyDescent="0.35">
      <c r="D1884" s="35"/>
    </row>
    <row r="1885" spans="4:4" customFormat="1" x14ac:dyDescent="0.35">
      <c r="D1885" s="35"/>
    </row>
    <row r="1886" spans="4:4" customFormat="1" x14ac:dyDescent="0.35">
      <c r="D1886" s="35"/>
    </row>
    <row r="1887" spans="4:4" customFormat="1" x14ac:dyDescent="0.35">
      <c r="D1887" s="35"/>
    </row>
    <row r="1888" spans="4:4" customFormat="1" x14ac:dyDescent="0.35">
      <c r="D1888" s="35"/>
    </row>
    <row r="1889" spans="4:4" customFormat="1" x14ac:dyDescent="0.35">
      <c r="D1889" s="35"/>
    </row>
    <row r="1890" spans="4:4" customFormat="1" x14ac:dyDescent="0.35">
      <c r="D1890" s="35"/>
    </row>
    <row r="1891" spans="4:4" customFormat="1" x14ac:dyDescent="0.35">
      <c r="D1891" s="35"/>
    </row>
    <row r="1892" spans="4:4" customFormat="1" x14ac:dyDescent="0.35">
      <c r="D1892" s="35"/>
    </row>
    <row r="1893" spans="4:4" customFormat="1" x14ac:dyDescent="0.35">
      <c r="D1893" s="35"/>
    </row>
    <row r="1894" spans="4:4" customFormat="1" x14ac:dyDescent="0.35">
      <c r="D1894" s="35"/>
    </row>
    <row r="1895" spans="4:4" customFormat="1" x14ac:dyDescent="0.35">
      <c r="D1895" s="35"/>
    </row>
    <row r="1896" spans="4:4" customFormat="1" x14ac:dyDescent="0.35">
      <c r="D1896" s="35"/>
    </row>
    <row r="1897" spans="4:4" customFormat="1" x14ac:dyDescent="0.35">
      <c r="D1897" s="35"/>
    </row>
    <row r="1898" spans="4:4" customFormat="1" x14ac:dyDescent="0.35">
      <c r="D1898" s="35"/>
    </row>
    <row r="1899" spans="4:4" customFormat="1" x14ac:dyDescent="0.35">
      <c r="D1899" s="35"/>
    </row>
    <row r="1900" spans="4:4" customFormat="1" x14ac:dyDescent="0.35">
      <c r="D1900" s="35"/>
    </row>
    <row r="1901" spans="4:4" customFormat="1" x14ac:dyDescent="0.35">
      <c r="D1901" s="35"/>
    </row>
    <row r="1902" spans="4:4" customFormat="1" x14ac:dyDescent="0.35">
      <c r="D1902" s="35"/>
    </row>
    <row r="1903" spans="4:4" customFormat="1" x14ac:dyDescent="0.35">
      <c r="D1903" s="35"/>
    </row>
    <row r="1904" spans="4:4" customFormat="1" x14ac:dyDescent="0.35">
      <c r="D1904" s="35"/>
    </row>
    <row r="1905" spans="4:4" customFormat="1" x14ac:dyDescent="0.35">
      <c r="D1905" s="35"/>
    </row>
    <row r="1906" spans="4:4" customFormat="1" x14ac:dyDescent="0.35">
      <c r="D1906" s="35"/>
    </row>
    <row r="1907" spans="4:4" customFormat="1" x14ac:dyDescent="0.35">
      <c r="D1907" s="35"/>
    </row>
    <row r="1908" spans="4:4" customFormat="1" x14ac:dyDescent="0.35">
      <c r="D1908" s="35"/>
    </row>
    <row r="1909" spans="4:4" customFormat="1" x14ac:dyDescent="0.35">
      <c r="D1909" s="35"/>
    </row>
    <row r="1910" spans="4:4" customFormat="1" x14ac:dyDescent="0.35">
      <c r="D1910" s="35"/>
    </row>
    <row r="1911" spans="4:4" customFormat="1" x14ac:dyDescent="0.35">
      <c r="D1911" s="35"/>
    </row>
    <row r="1912" spans="4:4" customFormat="1" x14ac:dyDescent="0.35">
      <c r="D1912" s="35"/>
    </row>
    <row r="1913" spans="4:4" customFormat="1" x14ac:dyDescent="0.35">
      <c r="D1913" s="35"/>
    </row>
    <row r="1914" spans="4:4" customFormat="1" x14ac:dyDescent="0.35">
      <c r="D1914" s="35"/>
    </row>
    <row r="1915" spans="4:4" customFormat="1" x14ac:dyDescent="0.35">
      <c r="D1915" s="35"/>
    </row>
    <row r="1916" spans="4:4" customFormat="1" x14ac:dyDescent="0.35">
      <c r="D1916" s="35"/>
    </row>
    <row r="1917" spans="4:4" customFormat="1" x14ac:dyDescent="0.35">
      <c r="D1917" s="35"/>
    </row>
    <row r="1918" spans="4:4" customFormat="1" x14ac:dyDescent="0.35">
      <c r="D1918" s="35"/>
    </row>
    <row r="1919" spans="4:4" customFormat="1" x14ac:dyDescent="0.35">
      <c r="D1919" s="35"/>
    </row>
    <row r="1920" spans="4:4" customFormat="1" x14ac:dyDescent="0.35">
      <c r="D1920" s="35"/>
    </row>
    <row r="1921" spans="4:4" customFormat="1" x14ac:dyDescent="0.35">
      <c r="D1921" s="35"/>
    </row>
    <row r="1922" spans="4:4" customFormat="1" x14ac:dyDescent="0.35">
      <c r="D1922" s="35"/>
    </row>
    <row r="1923" spans="4:4" customFormat="1" x14ac:dyDescent="0.35">
      <c r="D1923" s="35"/>
    </row>
    <row r="1924" spans="4:4" customFormat="1" x14ac:dyDescent="0.35">
      <c r="D1924" s="35"/>
    </row>
    <row r="1925" spans="4:4" customFormat="1" x14ac:dyDescent="0.35">
      <c r="D1925" s="35"/>
    </row>
    <row r="1926" spans="4:4" customFormat="1" x14ac:dyDescent="0.35">
      <c r="D1926" s="35"/>
    </row>
    <row r="1927" spans="4:4" customFormat="1" x14ac:dyDescent="0.35">
      <c r="D1927" s="35"/>
    </row>
    <row r="1928" spans="4:4" customFormat="1" x14ac:dyDescent="0.35">
      <c r="D1928" s="35"/>
    </row>
    <row r="1929" spans="4:4" customFormat="1" x14ac:dyDescent="0.35">
      <c r="D1929" s="35"/>
    </row>
    <row r="1930" spans="4:4" customFormat="1" x14ac:dyDescent="0.35">
      <c r="D1930" s="35"/>
    </row>
    <row r="1931" spans="4:4" customFormat="1" x14ac:dyDescent="0.35">
      <c r="D1931" s="35"/>
    </row>
    <row r="1932" spans="4:4" customFormat="1" x14ac:dyDescent="0.35">
      <c r="D1932" s="35"/>
    </row>
    <row r="1933" spans="4:4" customFormat="1" x14ac:dyDescent="0.35">
      <c r="D1933" s="35"/>
    </row>
    <row r="1934" spans="4:4" customFormat="1" x14ac:dyDescent="0.35">
      <c r="D1934" s="35"/>
    </row>
    <row r="1935" spans="4:4" customFormat="1" x14ac:dyDescent="0.35">
      <c r="D1935" s="35"/>
    </row>
    <row r="1936" spans="4:4" customFormat="1" x14ac:dyDescent="0.35">
      <c r="D1936" s="35"/>
    </row>
    <row r="1937" spans="4:4" customFormat="1" x14ac:dyDescent="0.35">
      <c r="D1937" s="35"/>
    </row>
    <row r="1938" spans="4:4" customFormat="1" x14ac:dyDescent="0.35">
      <c r="D1938" s="35"/>
    </row>
    <row r="1939" spans="4:4" customFormat="1" x14ac:dyDescent="0.35">
      <c r="D1939" s="35"/>
    </row>
    <row r="1940" spans="4:4" customFormat="1" x14ac:dyDescent="0.35">
      <c r="D1940" s="35"/>
    </row>
    <row r="1941" spans="4:4" customFormat="1" x14ac:dyDescent="0.35">
      <c r="D1941" s="35"/>
    </row>
    <row r="1942" spans="4:4" customFormat="1" x14ac:dyDescent="0.35">
      <c r="D1942" s="35"/>
    </row>
    <row r="1943" spans="4:4" customFormat="1" x14ac:dyDescent="0.35">
      <c r="D1943" s="35"/>
    </row>
    <row r="1944" spans="4:4" customFormat="1" x14ac:dyDescent="0.35">
      <c r="D1944" s="35"/>
    </row>
    <row r="1945" spans="4:4" customFormat="1" x14ac:dyDescent="0.35">
      <c r="D1945" s="35"/>
    </row>
    <row r="1946" spans="4:4" customFormat="1" x14ac:dyDescent="0.35">
      <c r="D1946" s="35"/>
    </row>
    <row r="1947" spans="4:4" customFormat="1" x14ac:dyDescent="0.35">
      <c r="D1947" s="35"/>
    </row>
    <row r="1948" spans="4:4" customFormat="1" x14ac:dyDescent="0.35">
      <c r="D1948" s="35"/>
    </row>
    <row r="1949" spans="4:4" customFormat="1" x14ac:dyDescent="0.35">
      <c r="D1949" s="35"/>
    </row>
    <row r="1950" spans="4:4" customFormat="1" x14ac:dyDescent="0.35">
      <c r="D1950" s="35"/>
    </row>
    <row r="1951" spans="4:4" customFormat="1" x14ac:dyDescent="0.35">
      <c r="D1951" s="35"/>
    </row>
    <row r="1952" spans="4:4" customFormat="1" x14ac:dyDescent="0.35">
      <c r="D1952" s="35"/>
    </row>
    <row r="1953" spans="4:4" customFormat="1" x14ac:dyDescent="0.35">
      <c r="D1953" s="35"/>
    </row>
    <row r="1954" spans="4:4" customFormat="1" x14ac:dyDescent="0.35">
      <c r="D1954" s="35"/>
    </row>
    <row r="1955" spans="4:4" customFormat="1" x14ac:dyDescent="0.35">
      <c r="D1955" s="35"/>
    </row>
    <row r="1956" spans="4:4" customFormat="1" x14ac:dyDescent="0.35">
      <c r="D1956" s="35"/>
    </row>
    <row r="1957" spans="4:4" customFormat="1" x14ac:dyDescent="0.35">
      <c r="D1957" s="35"/>
    </row>
    <row r="1958" spans="4:4" customFormat="1" x14ac:dyDescent="0.35">
      <c r="D1958" s="35"/>
    </row>
    <row r="1959" spans="4:4" customFormat="1" x14ac:dyDescent="0.35">
      <c r="D1959" s="35"/>
    </row>
    <row r="1960" spans="4:4" customFormat="1" x14ac:dyDescent="0.35">
      <c r="D1960" s="35"/>
    </row>
    <row r="1961" spans="4:4" customFormat="1" x14ac:dyDescent="0.35">
      <c r="D1961" s="35"/>
    </row>
    <row r="1962" spans="4:4" customFormat="1" x14ac:dyDescent="0.35">
      <c r="D1962" s="35"/>
    </row>
    <row r="1963" spans="4:4" customFormat="1" x14ac:dyDescent="0.35">
      <c r="D1963" s="35"/>
    </row>
    <row r="1964" spans="4:4" customFormat="1" x14ac:dyDescent="0.35">
      <c r="D1964" s="35"/>
    </row>
    <row r="1965" spans="4:4" customFormat="1" x14ac:dyDescent="0.35">
      <c r="D1965" s="35"/>
    </row>
    <row r="1966" spans="4:4" customFormat="1" x14ac:dyDescent="0.35">
      <c r="D1966" s="35"/>
    </row>
    <row r="1967" spans="4:4" customFormat="1" x14ac:dyDescent="0.35">
      <c r="D1967" s="35"/>
    </row>
    <row r="1968" spans="4:4" customFormat="1" x14ac:dyDescent="0.35">
      <c r="D1968" s="35"/>
    </row>
    <row r="1969" spans="4:4" customFormat="1" x14ac:dyDescent="0.35">
      <c r="D1969" s="35"/>
    </row>
    <row r="1970" spans="4:4" customFormat="1" x14ac:dyDescent="0.35">
      <c r="D1970" s="35"/>
    </row>
    <row r="1971" spans="4:4" customFormat="1" x14ac:dyDescent="0.35">
      <c r="D1971" s="35"/>
    </row>
    <row r="1972" spans="4:4" customFormat="1" x14ac:dyDescent="0.35">
      <c r="D1972" s="35"/>
    </row>
    <row r="1973" spans="4:4" customFormat="1" x14ac:dyDescent="0.35">
      <c r="D1973" s="35"/>
    </row>
    <row r="1974" spans="4:4" customFormat="1" x14ac:dyDescent="0.35">
      <c r="D1974" s="35"/>
    </row>
    <row r="1975" spans="4:4" customFormat="1" x14ac:dyDescent="0.35">
      <c r="D1975" s="35"/>
    </row>
    <row r="1976" spans="4:4" customFormat="1" x14ac:dyDescent="0.35">
      <c r="D1976" s="35"/>
    </row>
    <row r="1977" spans="4:4" customFormat="1" x14ac:dyDescent="0.35">
      <c r="D1977" s="35"/>
    </row>
    <row r="1978" spans="4:4" customFormat="1" x14ac:dyDescent="0.35">
      <c r="D1978" s="35"/>
    </row>
    <row r="1979" spans="4:4" customFormat="1" x14ac:dyDescent="0.35">
      <c r="D1979" s="35"/>
    </row>
    <row r="1980" spans="4:4" customFormat="1" x14ac:dyDescent="0.35">
      <c r="D1980" s="35"/>
    </row>
    <row r="1981" spans="4:4" customFormat="1" x14ac:dyDescent="0.35">
      <c r="D1981" s="35"/>
    </row>
    <row r="1982" spans="4:4" customFormat="1" x14ac:dyDescent="0.35">
      <c r="D1982" s="35"/>
    </row>
    <row r="1983" spans="4:4" customFormat="1" x14ac:dyDescent="0.35">
      <c r="D1983" s="35"/>
    </row>
    <row r="1984" spans="4:4" customFormat="1" x14ac:dyDescent="0.35">
      <c r="D1984" s="35"/>
    </row>
    <row r="1985" spans="4:4" customFormat="1" x14ac:dyDescent="0.35">
      <c r="D1985" s="35"/>
    </row>
    <row r="1986" spans="4:4" customFormat="1" x14ac:dyDescent="0.35">
      <c r="D1986" s="35"/>
    </row>
    <row r="1987" spans="4:4" customFormat="1" x14ac:dyDescent="0.35">
      <c r="D1987" s="35"/>
    </row>
    <row r="1988" spans="4:4" customFormat="1" x14ac:dyDescent="0.35">
      <c r="D1988" s="35"/>
    </row>
    <row r="1989" spans="4:4" customFormat="1" x14ac:dyDescent="0.35">
      <c r="D1989" s="35"/>
    </row>
    <row r="1990" spans="4:4" customFormat="1" x14ac:dyDescent="0.35">
      <c r="D1990" s="35"/>
    </row>
    <row r="1991" spans="4:4" customFormat="1" x14ac:dyDescent="0.35">
      <c r="D1991" s="35"/>
    </row>
    <row r="1992" spans="4:4" customFormat="1" x14ac:dyDescent="0.35">
      <c r="D1992" s="35"/>
    </row>
    <row r="1993" spans="4:4" customFormat="1" x14ac:dyDescent="0.35">
      <c r="D1993" s="35"/>
    </row>
    <row r="1994" spans="4:4" customFormat="1" x14ac:dyDescent="0.35">
      <c r="D1994" s="35"/>
    </row>
    <row r="1995" spans="4:4" customFormat="1" x14ac:dyDescent="0.35">
      <c r="D1995" s="35"/>
    </row>
    <row r="1996" spans="4:4" customFormat="1" x14ac:dyDescent="0.35">
      <c r="D1996" s="35"/>
    </row>
    <row r="1997" spans="4:4" customFormat="1" x14ac:dyDescent="0.35">
      <c r="D1997" s="35"/>
    </row>
    <row r="1998" spans="4:4" customFormat="1" x14ac:dyDescent="0.35">
      <c r="D1998" s="35"/>
    </row>
    <row r="1999" spans="4:4" customFormat="1" x14ac:dyDescent="0.35">
      <c r="D1999" s="35"/>
    </row>
    <row r="2000" spans="4:4" customFormat="1" x14ac:dyDescent="0.35">
      <c r="D2000" s="35"/>
    </row>
    <row r="2001" spans="4:4" customFormat="1" x14ac:dyDescent="0.35">
      <c r="D2001" s="35"/>
    </row>
    <row r="2002" spans="4:4" customFormat="1" x14ac:dyDescent="0.35">
      <c r="D2002" s="35"/>
    </row>
    <row r="2003" spans="4:4" customFormat="1" x14ac:dyDescent="0.35">
      <c r="D2003" s="35"/>
    </row>
    <row r="2004" spans="4:4" customFormat="1" x14ac:dyDescent="0.35">
      <c r="D2004" s="35"/>
    </row>
    <row r="2005" spans="4:4" customFormat="1" x14ac:dyDescent="0.35">
      <c r="D2005" s="35"/>
    </row>
    <row r="2006" spans="4:4" customFormat="1" x14ac:dyDescent="0.35">
      <c r="D2006" s="35"/>
    </row>
    <row r="2007" spans="4:4" customFormat="1" x14ac:dyDescent="0.35">
      <c r="D2007" s="35"/>
    </row>
    <row r="2008" spans="4:4" customFormat="1" x14ac:dyDescent="0.35">
      <c r="D2008" s="35"/>
    </row>
    <row r="2009" spans="4:4" customFormat="1" x14ac:dyDescent="0.35">
      <c r="D2009" s="35"/>
    </row>
    <row r="2010" spans="4:4" customFormat="1" x14ac:dyDescent="0.35">
      <c r="D2010" s="35"/>
    </row>
    <row r="2011" spans="4:4" customFormat="1" x14ac:dyDescent="0.35">
      <c r="D2011" s="35"/>
    </row>
    <row r="2012" spans="4:4" customFormat="1" x14ac:dyDescent="0.35">
      <c r="D2012" s="35"/>
    </row>
    <row r="2013" spans="4:4" customFormat="1" x14ac:dyDescent="0.35">
      <c r="D2013" s="35"/>
    </row>
    <row r="2014" spans="4:4" customFormat="1" x14ac:dyDescent="0.35">
      <c r="D2014" s="35"/>
    </row>
    <row r="2015" spans="4:4" customFormat="1" x14ac:dyDescent="0.35">
      <c r="D2015" s="35"/>
    </row>
    <row r="2016" spans="4:4" customFormat="1" x14ac:dyDescent="0.35">
      <c r="D2016" s="35"/>
    </row>
    <row r="2017" spans="4:4" customFormat="1" x14ac:dyDescent="0.35">
      <c r="D2017" s="35"/>
    </row>
    <row r="2018" spans="4:4" customFormat="1" x14ac:dyDescent="0.35">
      <c r="D2018" s="35"/>
    </row>
    <row r="2019" spans="4:4" customFormat="1" x14ac:dyDescent="0.35">
      <c r="D2019" s="35"/>
    </row>
    <row r="2020" spans="4:4" customFormat="1" x14ac:dyDescent="0.35">
      <c r="D2020" s="35"/>
    </row>
    <row r="2021" spans="4:4" customFormat="1" x14ac:dyDescent="0.35">
      <c r="D2021" s="35"/>
    </row>
    <row r="2022" spans="4:4" customFormat="1" x14ac:dyDescent="0.35">
      <c r="D2022" s="35"/>
    </row>
    <row r="2023" spans="4:4" customFormat="1" x14ac:dyDescent="0.35">
      <c r="D2023" s="35"/>
    </row>
    <row r="2024" spans="4:4" customFormat="1" x14ac:dyDescent="0.35">
      <c r="D2024" s="35"/>
    </row>
    <row r="2025" spans="4:4" customFormat="1" x14ac:dyDescent="0.35">
      <c r="D2025" s="35"/>
    </row>
    <row r="2026" spans="4:4" customFormat="1" x14ac:dyDescent="0.35">
      <c r="D2026" s="35"/>
    </row>
    <row r="2027" spans="4:4" customFormat="1" x14ac:dyDescent="0.35">
      <c r="D2027" s="35"/>
    </row>
    <row r="2028" spans="4:4" customFormat="1" x14ac:dyDescent="0.35">
      <c r="D2028" s="35"/>
    </row>
    <row r="2029" spans="4:4" customFormat="1" x14ac:dyDescent="0.35">
      <c r="D2029" s="35"/>
    </row>
    <row r="2030" spans="4:4" customFormat="1" x14ac:dyDescent="0.35">
      <c r="D2030" s="35"/>
    </row>
    <row r="2031" spans="4:4" customFormat="1" x14ac:dyDescent="0.35">
      <c r="D2031" s="35"/>
    </row>
    <row r="2032" spans="4:4" customFormat="1" x14ac:dyDescent="0.35">
      <c r="D2032" s="35"/>
    </row>
    <row r="2033" spans="4:4" customFormat="1" x14ac:dyDescent="0.35">
      <c r="D2033" s="35"/>
    </row>
    <row r="2034" spans="4:4" customFormat="1" x14ac:dyDescent="0.35">
      <c r="D2034" s="35"/>
    </row>
    <row r="2035" spans="4:4" customFormat="1" x14ac:dyDescent="0.35">
      <c r="D2035" s="35"/>
    </row>
    <row r="2036" spans="4:4" customFormat="1" x14ac:dyDescent="0.35">
      <c r="D2036" s="35"/>
    </row>
    <row r="2037" spans="4:4" customFormat="1" x14ac:dyDescent="0.35">
      <c r="D2037" s="35"/>
    </row>
    <row r="2038" spans="4:4" customFormat="1" x14ac:dyDescent="0.35">
      <c r="D2038" s="35"/>
    </row>
    <row r="2039" spans="4:4" customFormat="1" x14ac:dyDescent="0.35">
      <c r="D2039" s="35"/>
    </row>
    <row r="2040" spans="4:4" customFormat="1" x14ac:dyDescent="0.35">
      <c r="D2040" s="35"/>
    </row>
    <row r="2041" spans="4:4" customFormat="1" x14ac:dyDescent="0.35">
      <c r="D2041" s="35"/>
    </row>
    <row r="2042" spans="4:4" customFormat="1" x14ac:dyDescent="0.35">
      <c r="D2042" s="35"/>
    </row>
    <row r="2043" spans="4:4" customFormat="1" x14ac:dyDescent="0.35">
      <c r="D2043" s="35"/>
    </row>
    <row r="2044" spans="4:4" customFormat="1" x14ac:dyDescent="0.35">
      <c r="D2044" s="35"/>
    </row>
    <row r="2045" spans="4:4" customFormat="1" x14ac:dyDescent="0.35">
      <c r="D2045" s="35"/>
    </row>
    <row r="2046" spans="4:4" customFormat="1" x14ac:dyDescent="0.35">
      <c r="D2046" s="35"/>
    </row>
    <row r="2047" spans="4:4" customFormat="1" x14ac:dyDescent="0.35">
      <c r="D2047" s="35"/>
    </row>
    <row r="2048" spans="4:4" customFormat="1" x14ac:dyDescent="0.35">
      <c r="D2048" s="35"/>
    </row>
    <row r="2049" spans="4:4" customFormat="1" x14ac:dyDescent="0.35">
      <c r="D2049" s="35"/>
    </row>
    <row r="2050" spans="4:4" customFormat="1" x14ac:dyDescent="0.35">
      <c r="D2050" s="35"/>
    </row>
    <row r="2051" spans="4:4" customFormat="1" x14ac:dyDescent="0.35">
      <c r="D2051" s="35"/>
    </row>
    <row r="2052" spans="4:4" customFormat="1" x14ac:dyDescent="0.35">
      <c r="D2052" s="35"/>
    </row>
    <row r="2053" spans="4:4" customFormat="1" x14ac:dyDescent="0.35">
      <c r="D2053" s="35"/>
    </row>
    <row r="2054" spans="4:4" customFormat="1" x14ac:dyDescent="0.35">
      <c r="D2054" s="35"/>
    </row>
    <row r="2055" spans="4:4" customFormat="1" x14ac:dyDescent="0.35">
      <c r="D2055" s="35"/>
    </row>
    <row r="2056" spans="4:4" customFormat="1" x14ac:dyDescent="0.35">
      <c r="D2056" s="35"/>
    </row>
    <row r="2057" spans="4:4" customFormat="1" x14ac:dyDescent="0.35">
      <c r="D2057" s="35"/>
    </row>
    <row r="2058" spans="4:4" customFormat="1" x14ac:dyDescent="0.35">
      <c r="D2058" s="35"/>
    </row>
    <row r="2059" spans="4:4" customFormat="1" x14ac:dyDescent="0.35">
      <c r="D2059" s="35"/>
    </row>
    <row r="2060" spans="4:4" customFormat="1" x14ac:dyDescent="0.35">
      <c r="D2060" s="35"/>
    </row>
    <row r="2061" spans="4:4" customFormat="1" x14ac:dyDescent="0.35">
      <c r="D2061" s="35"/>
    </row>
    <row r="2062" spans="4:4" customFormat="1" x14ac:dyDescent="0.35">
      <c r="D2062" s="35"/>
    </row>
    <row r="2063" spans="4:4" customFormat="1" x14ac:dyDescent="0.35">
      <c r="D2063" s="35"/>
    </row>
    <row r="2064" spans="4:4" customFormat="1" x14ac:dyDescent="0.35">
      <c r="D2064" s="35"/>
    </row>
    <row r="2065" spans="4:4" customFormat="1" x14ac:dyDescent="0.35">
      <c r="D2065" s="35"/>
    </row>
    <row r="2066" spans="4:4" customFormat="1" x14ac:dyDescent="0.35">
      <c r="D2066" s="35"/>
    </row>
    <row r="2067" spans="4:4" customFormat="1" x14ac:dyDescent="0.35">
      <c r="D2067" s="35"/>
    </row>
    <row r="2068" spans="4:4" customFormat="1" x14ac:dyDescent="0.35">
      <c r="D2068" s="35"/>
    </row>
    <row r="2069" spans="4:4" customFormat="1" x14ac:dyDescent="0.35">
      <c r="D2069" s="35"/>
    </row>
    <row r="2070" spans="4:4" customFormat="1" x14ac:dyDescent="0.35">
      <c r="D2070" s="35"/>
    </row>
    <row r="2071" spans="4:4" customFormat="1" x14ac:dyDescent="0.35">
      <c r="D2071" s="35"/>
    </row>
    <row r="2072" spans="4:4" customFormat="1" x14ac:dyDescent="0.35">
      <c r="D2072" s="35"/>
    </row>
    <row r="2073" spans="4:4" customFormat="1" x14ac:dyDescent="0.35">
      <c r="D2073" s="35"/>
    </row>
    <row r="2074" spans="4:4" customFormat="1" x14ac:dyDescent="0.35">
      <c r="D2074" s="35"/>
    </row>
    <row r="2075" spans="4:4" customFormat="1" x14ac:dyDescent="0.35">
      <c r="D2075" s="35"/>
    </row>
    <row r="2076" spans="4:4" customFormat="1" x14ac:dyDescent="0.35">
      <c r="D2076" s="35"/>
    </row>
    <row r="2077" spans="4:4" customFormat="1" x14ac:dyDescent="0.35">
      <c r="D2077" s="35"/>
    </row>
    <row r="2078" spans="4:4" customFormat="1" x14ac:dyDescent="0.35">
      <c r="D2078" s="35"/>
    </row>
    <row r="2079" spans="4:4" customFormat="1" x14ac:dyDescent="0.35">
      <c r="D2079" s="35"/>
    </row>
    <row r="2080" spans="4:4" customFormat="1" x14ac:dyDescent="0.35">
      <c r="D2080" s="35"/>
    </row>
    <row r="2081" spans="4:4" customFormat="1" x14ac:dyDescent="0.35">
      <c r="D2081" s="35"/>
    </row>
    <row r="2082" spans="4:4" customFormat="1" x14ac:dyDescent="0.35">
      <c r="D2082" s="35"/>
    </row>
    <row r="2083" spans="4:4" customFormat="1" x14ac:dyDescent="0.35">
      <c r="D2083" s="35"/>
    </row>
    <row r="2084" spans="4:4" customFormat="1" x14ac:dyDescent="0.35">
      <c r="D2084" s="35"/>
    </row>
    <row r="2085" spans="4:4" customFormat="1" x14ac:dyDescent="0.35">
      <c r="D2085" s="35"/>
    </row>
    <row r="2086" spans="4:4" customFormat="1" x14ac:dyDescent="0.35">
      <c r="D2086" s="35"/>
    </row>
    <row r="2087" spans="4:4" customFormat="1" x14ac:dyDescent="0.35">
      <c r="D2087" s="35"/>
    </row>
    <row r="2088" spans="4:4" customFormat="1" x14ac:dyDescent="0.35">
      <c r="D2088" s="35"/>
    </row>
    <row r="2089" spans="4:4" customFormat="1" x14ac:dyDescent="0.35">
      <c r="D2089" s="35"/>
    </row>
    <row r="2090" spans="4:4" customFormat="1" x14ac:dyDescent="0.35">
      <c r="D2090" s="35"/>
    </row>
    <row r="2091" spans="4:4" customFormat="1" x14ac:dyDescent="0.35">
      <c r="D2091" s="35"/>
    </row>
    <row r="2092" spans="4:4" customFormat="1" x14ac:dyDescent="0.35">
      <c r="D2092" s="35"/>
    </row>
    <row r="2093" spans="4:4" customFormat="1" x14ac:dyDescent="0.35">
      <c r="D2093" s="35"/>
    </row>
    <row r="2094" spans="4:4" customFormat="1" x14ac:dyDescent="0.35">
      <c r="D2094" s="35"/>
    </row>
    <row r="2095" spans="4:4" customFormat="1" x14ac:dyDescent="0.35">
      <c r="D2095" s="35"/>
    </row>
    <row r="2096" spans="4:4" customFormat="1" x14ac:dyDescent="0.35">
      <c r="D2096" s="35"/>
    </row>
    <row r="2097" spans="4:4" customFormat="1" x14ac:dyDescent="0.35">
      <c r="D2097" s="35"/>
    </row>
    <row r="2098" spans="4:4" customFormat="1" x14ac:dyDescent="0.35">
      <c r="D2098" s="35"/>
    </row>
    <row r="2099" spans="4:4" customFormat="1" x14ac:dyDescent="0.35">
      <c r="D2099" s="35"/>
    </row>
    <row r="2100" spans="4:4" customFormat="1" x14ac:dyDescent="0.35">
      <c r="D2100" s="35"/>
    </row>
    <row r="2101" spans="4:4" customFormat="1" x14ac:dyDescent="0.35">
      <c r="D2101" s="35"/>
    </row>
    <row r="2102" spans="4:4" customFormat="1" x14ac:dyDescent="0.35">
      <c r="D2102" s="35"/>
    </row>
    <row r="2103" spans="4:4" customFormat="1" x14ac:dyDescent="0.35">
      <c r="D2103" s="35"/>
    </row>
    <row r="2104" spans="4:4" customFormat="1" x14ac:dyDescent="0.35">
      <c r="D2104" s="35"/>
    </row>
    <row r="2105" spans="4:4" customFormat="1" x14ac:dyDescent="0.35">
      <c r="D2105" s="35"/>
    </row>
    <row r="2106" spans="4:4" customFormat="1" x14ac:dyDescent="0.35">
      <c r="D2106" s="35"/>
    </row>
    <row r="2107" spans="4:4" customFormat="1" x14ac:dyDescent="0.35">
      <c r="D2107" s="35"/>
    </row>
    <row r="2108" spans="4:4" customFormat="1" x14ac:dyDescent="0.35">
      <c r="D2108" s="35"/>
    </row>
    <row r="2109" spans="4:4" customFormat="1" x14ac:dyDescent="0.35">
      <c r="D2109" s="35"/>
    </row>
    <row r="2110" spans="4:4" customFormat="1" x14ac:dyDescent="0.35">
      <c r="D2110" s="35"/>
    </row>
    <row r="2111" spans="4:4" customFormat="1" x14ac:dyDescent="0.35">
      <c r="D2111" s="35"/>
    </row>
    <row r="2112" spans="4:4" customFormat="1" x14ac:dyDescent="0.35">
      <c r="D2112" s="35"/>
    </row>
    <row r="2113" spans="4:4" customFormat="1" x14ac:dyDescent="0.35">
      <c r="D2113" s="35"/>
    </row>
    <row r="2114" spans="4:4" customFormat="1" x14ac:dyDescent="0.35">
      <c r="D2114" s="35"/>
    </row>
    <row r="2115" spans="4:4" customFormat="1" x14ac:dyDescent="0.35">
      <c r="D2115" s="35"/>
    </row>
    <row r="2116" spans="4:4" customFormat="1" x14ac:dyDescent="0.35">
      <c r="D2116" s="35"/>
    </row>
    <row r="2117" spans="4:4" customFormat="1" x14ac:dyDescent="0.35">
      <c r="D2117" s="35"/>
    </row>
    <row r="2118" spans="4:4" customFormat="1" x14ac:dyDescent="0.35">
      <c r="D2118" s="35"/>
    </row>
    <row r="2119" spans="4:4" customFormat="1" x14ac:dyDescent="0.35">
      <c r="D2119" s="35"/>
    </row>
    <row r="2120" spans="4:4" customFormat="1" x14ac:dyDescent="0.35">
      <c r="D2120" s="35"/>
    </row>
    <row r="2121" spans="4:4" customFormat="1" x14ac:dyDescent="0.35">
      <c r="D2121" s="35"/>
    </row>
    <row r="2122" spans="4:4" customFormat="1" x14ac:dyDescent="0.35">
      <c r="D2122" s="35"/>
    </row>
    <row r="2123" spans="4:4" customFormat="1" x14ac:dyDescent="0.35">
      <c r="D2123" s="35"/>
    </row>
    <row r="2124" spans="4:4" customFormat="1" x14ac:dyDescent="0.35">
      <c r="D2124" s="35"/>
    </row>
    <row r="2125" spans="4:4" customFormat="1" x14ac:dyDescent="0.35">
      <c r="D2125" s="35"/>
    </row>
    <row r="2126" spans="4:4" customFormat="1" x14ac:dyDescent="0.35">
      <c r="D2126" s="35"/>
    </row>
    <row r="2127" spans="4:4" customFormat="1" x14ac:dyDescent="0.35">
      <c r="D2127" s="35"/>
    </row>
    <row r="2128" spans="4:4" customFormat="1" x14ac:dyDescent="0.35">
      <c r="D2128" s="35"/>
    </row>
    <row r="2129" spans="4:4" customFormat="1" x14ac:dyDescent="0.35">
      <c r="D2129" s="35"/>
    </row>
    <row r="2130" spans="4:4" customFormat="1" x14ac:dyDescent="0.35">
      <c r="D2130" s="35"/>
    </row>
    <row r="2131" spans="4:4" customFormat="1" x14ac:dyDescent="0.35">
      <c r="D2131" s="35"/>
    </row>
    <row r="2132" spans="4:4" customFormat="1" x14ac:dyDescent="0.35">
      <c r="D2132" s="35"/>
    </row>
    <row r="2133" spans="4:4" customFormat="1" x14ac:dyDescent="0.35">
      <c r="D2133" s="35"/>
    </row>
    <row r="2134" spans="4:4" customFormat="1" x14ac:dyDescent="0.35">
      <c r="D2134" s="35"/>
    </row>
    <row r="2135" spans="4:4" customFormat="1" x14ac:dyDescent="0.35">
      <c r="D2135" s="35"/>
    </row>
    <row r="2136" spans="4:4" customFormat="1" x14ac:dyDescent="0.35">
      <c r="D2136" s="35"/>
    </row>
    <row r="2137" spans="4:4" customFormat="1" x14ac:dyDescent="0.35">
      <c r="D2137" s="35"/>
    </row>
    <row r="2138" spans="4:4" customFormat="1" x14ac:dyDescent="0.35">
      <c r="D2138" s="35"/>
    </row>
    <row r="2139" spans="4:4" customFormat="1" x14ac:dyDescent="0.35">
      <c r="D2139" s="35"/>
    </row>
    <row r="2140" spans="4:4" customFormat="1" x14ac:dyDescent="0.35">
      <c r="D2140" s="35"/>
    </row>
    <row r="2141" spans="4:4" customFormat="1" x14ac:dyDescent="0.35">
      <c r="D2141" s="35"/>
    </row>
    <row r="2142" spans="4:4" customFormat="1" x14ac:dyDescent="0.35">
      <c r="D2142" s="35"/>
    </row>
    <row r="2143" spans="4:4" customFormat="1" x14ac:dyDescent="0.35">
      <c r="D2143" s="35"/>
    </row>
    <row r="2144" spans="4:4" customFormat="1" x14ac:dyDescent="0.35">
      <c r="D2144" s="35"/>
    </row>
    <row r="2145" spans="4:4" customFormat="1" x14ac:dyDescent="0.35">
      <c r="D2145" s="35"/>
    </row>
    <row r="2146" spans="4:4" customFormat="1" x14ac:dyDescent="0.35">
      <c r="D2146" s="35"/>
    </row>
    <row r="2147" spans="4:4" customFormat="1" x14ac:dyDescent="0.35">
      <c r="D2147" s="35"/>
    </row>
    <row r="2148" spans="4:4" customFormat="1" x14ac:dyDescent="0.35">
      <c r="D2148" s="35"/>
    </row>
    <row r="2149" spans="4:4" customFormat="1" x14ac:dyDescent="0.35">
      <c r="D2149" s="35"/>
    </row>
    <row r="2150" spans="4:4" customFormat="1" x14ac:dyDescent="0.35">
      <c r="D2150" s="35"/>
    </row>
    <row r="2151" spans="4:4" customFormat="1" x14ac:dyDescent="0.35">
      <c r="D2151" s="35"/>
    </row>
    <row r="2152" spans="4:4" customFormat="1" x14ac:dyDescent="0.35">
      <c r="D2152" s="35"/>
    </row>
    <row r="2153" spans="4:4" customFormat="1" x14ac:dyDescent="0.35">
      <c r="D2153" s="35"/>
    </row>
    <row r="2154" spans="4:4" customFormat="1" x14ac:dyDescent="0.35">
      <c r="D2154" s="35"/>
    </row>
    <row r="2155" spans="4:4" customFormat="1" x14ac:dyDescent="0.35">
      <c r="D2155" s="35"/>
    </row>
    <row r="2156" spans="4:4" customFormat="1" x14ac:dyDescent="0.35">
      <c r="D2156" s="35"/>
    </row>
    <row r="2157" spans="4:4" customFormat="1" x14ac:dyDescent="0.35">
      <c r="D2157" s="35"/>
    </row>
    <row r="2158" spans="4:4" customFormat="1" x14ac:dyDescent="0.35">
      <c r="D2158" s="35"/>
    </row>
    <row r="2159" spans="4:4" customFormat="1" x14ac:dyDescent="0.35">
      <c r="D2159" s="35"/>
    </row>
    <row r="2160" spans="4:4" customFormat="1" x14ac:dyDescent="0.35">
      <c r="D2160" s="35"/>
    </row>
    <row r="2161" spans="4:4" customFormat="1" x14ac:dyDescent="0.35">
      <c r="D2161" s="35"/>
    </row>
    <row r="2162" spans="4:4" customFormat="1" x14ac:dyDescent="0.35">
      <c r="D2162" s="35"/>
    </row>
    <row r="2163" spans="4:4" customFormat="1" x14ac:dyDescent="0.35">
      <c r="D2163" s="35"/>
    </row>
    <row r="2164" spans="4:4" customFormat="1" x14ac:dyDescent="0.35">
      <c r="D2164" s="35"/>
    </row>
    <row r="2165" spans="4:4" customFormat="1" x14ac:dyDescent="0.35">
      <c r="D2165" s="35"/>
    </row>
    <row r="2166" spans="4:4" customFormat="1" x14ac:dyDescent="0.35">
      <c r="D2166" s="35"/>
    </row>
    <row r="2167" spans="4:4" customFormat="1" x14ac:dyDescent="0.35">
      <c r="D2167" s="35"/>
    </row>
    <row r="2168" spans="4:4" customFormat="1" x14ac:dyDescent="0.35">
      <c r="D2168" s="35"/>
    </row>
    <row r="2169" spans="4:4" customFormat="1" x14ac:dyDescent="0.35">
      <c r="D2169" s="35"/>
    </row>
    <row r="2170" spans="4:4" customFormat="1" x14ac:dyDescent="0.35">
      <c r="D2170" s="35"/>
    </row>
    <row r="2171" spans="4:4" customFormat="1" x14ac:dyDescent="0.35">
      <c r="D2171" s="35"/>
    </row>
    <row r="2172" spans="4:4" customFormat="1" x14ac:dyDescent="0.35">
      <c r="D2172" s="35"/>
    </row>
    <row r="2173" spans="4:4" customFormat="1" x14ac:dyDescent="0.35">
      <c r="D2173" s="35"/>
    </row>
    <row r="2174" spans="4:4" customFormat="1" x14ac:dyDescent="0.35">
      <c r="D2174" s="35"/>
    </row>
    <row r="2175" spans="4:4" customFormat="1" x14ac:dyDescent="0.35">
      <c r="D2175" s="35"/>
    </row>
    <row r="2176" spans="4:4" customFormat="1" x14ac:dyDescent="0.35">
      <c r="D2176" s="35"/>
    </row>
    <row r="2177" spans="4:4" customFormat="1" x14ac:dyDescent="0.35">
      <c r="D2177" s="35"/>
    </row>
    <row r="2178" spans="4:4" customFormat="1" x14ac:dyDescent="0.35">
      <c r="D2178" s="35"/>
    </row>
    <row r="2179" spans="4:4" customFormat="1" x14ac:dyDescent="0.35">
      <c r="D2179" s="35"/>
    </row>
    <row r="2180" spans="4:4" customFormat="1" x14ac:dyDescent="0.35">
      <c r="D2180" s="35"/>
    </row>
    <row r="2181" spans="4:4" customFormat="1" x14ac:dyDescent="0.35">
      <c r="D2181" s="35"/>
    </row>
    <row r="2182" spans="4:4" customFormat="1" x14ac:dyDescent="0.35">
      <c r="D2182" s="35"/>
    </row>
    <row r="2183" spans="4:4" customFormat="1" x14ac:dyDescent="0.35">
      <c r="D2183" s="35"/>
    </row>
    <row r="2184" spans="4:4" customFormat="1" x14ac:dyDescent="0.35">
      <c r="D2184" s="35"/>
    </row>
    <row r="2185" spans="4:4" customFormat="1" x14ac:dyDescent="0.35">
      <c r="D2185" s="35"/>
    </row>
    <row r="2186" spans="4:4" customFormat="1" x14ac:dyDescent="0.35">
      <c r="D2186" s="35"/>
    </row>
    <row r="2187" spans="4:4" customFormat="1" x14ac:dyDescent="0.35">
      <c r="D2187" s="35"/>
    </row>
    <row r="2188" spans="4:4" customFormat="1" x14ac:dyDescent="0.35">
      <c r="D2188" s="35"/>
    </row>
    <row r="2189" spans="4:4" customFormat="1" x14ac:dyDescent="0.35">
      <c r="D2189" s="35"/>
    </row>
    <row r="2190" spans="4:4" customFormat="1" x14ac:dyDescent="0.35">
      <c r="D2190" s="35"/>
    </row>
    <row r="2191" spans="4:4" customFormat="1" x14ac:dyDescent="0.35">
      <c r="D2191" s="35"/>
    </row>
    <row r="2192" spans="4:4" customFormat="1" x14ac:dyDescent="0.35">
      <c r="D2192" s="35"/>
    </row>
    <row r="2193" spans="4:4" customFormat="1" x14ac:dyDescent="0.35">
      <c r="D2193" s="35"/>
    </row>
    <row r="2194" spans="4:4" customFormat="1" x14ac:dyDescent="0.35">
      <c r="D2194" s="35"/>
    </row>
    <row r="2195" spans="4:4" customFormat="1" x14ac:dyDescent="0.35">
      <c r="D2195" s="35"/>
    </row>
    <row r="2196" spans="4:4" customFormat="1" x14ac:dyDescent="0.35">
      <c r="D2196" s="35"/>
    </row>
    <row r="2197" spans="4:4" customFormat="1" x14ac:dyDescent="0.35">
      <c r="D2197" s="35"/>
    </row>
    <row r="2198" spans="4:4" customFormat="1" x14ac:dyDescent="0.35">
      <c r="D2198" s="35"/>
    </row>
    <row r="2199" spans="4:4" customFormat="1" x14ac:dyDescent="0.35">
      <c r="D2199" s="35"/>
    </row>
    <row r="2200" spans="4:4" customFormat="1" x14ac:dyDescent="0.35">
      <c r="D2200" s="35"/>
    </row>
    <row r="2201" spans="4:4" customFormat="1" x14ac:dyDescent="0.35">
      <c r="D2201" s="35"/>
    </row>
    <row r="2202" spans="4:4" customFormat="1" x14ac:dyDescent="0.35">
      <c r="D2202" s="35"/>
    </row>
    <row r="2203" spans="4:4" customFormat="1" x14ac:dyDescent="0.35">
      <c r="D2203" s="35"/>
    </row>
    <row r="2204" spans="4:4" customFormat="1" x14ac:dyDescent="0.35">
      <c r="D2204" s="35"/>
    </row>
    <row r="2205" spans="4:4" customFormat="1" x14ac:dyDescent="0.35">
      <c r="D2205" s="35"/>
    </row>
    <row r="2206" spans="4:4" customFormat="1" x14ac:dyDescent="0.35">
      <c r="D2206" s="35"/>
    </row>
    <row r="2207" spans="4:4" customFormat="1" x14ac:dyDescent="0.35">
      <c r="D2207" s="35"/>
    </row>
    <row r="2208" spans="4:4" customFormat="1" x14ac:dyDescent="0.35">
      <c r="D2208" s="35"/>
    </row>
    <row r="2209" spans="4:4" customFormat="1" x14ac:dyDescent="0.35">
      <c r="D2209" s="35"/>
    </row>
    <row r="2210" spans="4:4" customFormat="1" x14ac:dyDescent="0.35">
      <c r="D2210" s="35"/>
    </row>
    <row r="2211" spans="4:4" customFormat="1" x14ac:dyDescent="0.35">
      <c r="D2211" s="35"/>
    </row>
    <row r="2212" spans="4:4" customFormat="1" x14ac:dyDescent="0.35">
      <c r="D2212" s="35"/>
    </row>
    <row r="2213" spans="4:4" customFormat="1" x14ac:dyDescent="0.35">
      <c r="D2213" s="35"/>
    </row>
    <row r="2214" spans="4:4" customFormat="1" x14ac:dyDescent="0.35">
      <c r="D2214" s="35"/>
    </row>
    <row r="2215" spans="4:4" customFormat="1" x14ac:dyDescent="0.35">
      <c r="D2215" s="35"/>
    </row>
    <row r="2216" spans="4:4" customFormat="1" x14ac:dyDescent="0.35">
      <c r="D2216" s="35"/>
    </row>
    <row r="2217" spans="4:4" customFormat="1" x14ac:dyDescent="0.35">
      <c r="D2217" s="35"/>
    </row>
    <row r="2218" spans="4:4" customFormat="1" x14ac:dyDescent="0.35">
      <c r="D2218" s="35"/>
    </row>
    <row r="2219" spans="4:4" customFormat="1" x14ac:dyDescent="0.35">
      <c r="D2219" s="35"/>
    </row>
    <row r="2220" spans="4:4" customFormat="1" x14ac:dyDescent="0.35">
      <c r="D2220" s="35"/>
    </row>
    <row r="2221" spans="4:4" customFormat="1" x14ac:dyDescent="0.35">
      <c r="D2221" s="35"/>
    </row>
    <row r="2222" spans="4:4" customFormat="1" x14ac:dyDescent="0.35">
      <c r="D2222" s="35"/>
    </row>
    <row r="2223" spans="4:4" customFormat="1" x14ac:dyDescent="0.35">
      <c r="D2223" s="35"/>
    </row>
    <row r="2224" spans="4:4" customFormat="1" x14ac:dyDescent="0.35">
      <c r="D2224" s="35"/>
    </row>
    <row r="2225" spans="4:4" customFormat="1" x14ac:dyDescent="0.35">
      <c r="D2225" s="35"/>
    </row>
    <row r="2226" spans="4:4" customFormat="1" x14ac:dyDescent="0.35">
      <c r="D2226" s="35"/>
    </row>
    <row r="2227" spans="4:4" customFormat="1" x14ac:dyDescent="0.35">
      <c r="D2227" s="35"/>
    </row>
    <row r="2228" spans="4:4" customFormat="1" x14ac:dyDescent="0.35">
      <c r="D2228" s="35"/>
    </row>
    <row r="2229" spans="4:4" customFormat="1" x14ac:dyDescent="0.35">
      <c r="D2229" s="35"/>
    </row>
    <row r="2230" spans="4:4" customFormat="1" x14ac:dyDescent="0.35">
      <c r="D2230" s="35"/>
    </row>
    <row r="2231" spans="4:4" customFormat="1" x14ac:dyDescent="0.35">
      <c r="D2231" s="35"/>
    </row>
    <row r="2232" spans="4:4" customFormat="1" x14ac:dyDescent="0.35">
      <c r="D2232" s="35"/>
    </row>
    <row r="2233" spans="4:4" customFormat="1" x14ac:dyDescent="0.35">
      <c r="D2233" s="35"/>
    </row>
    <row r="2234" spans="4:4" customFormat="1" x14ac:dyDescent="0.35">
      <c r="D2234" s="35"/>
    </row>
    <row r="2235" spans="4:4" customFormat="1" x14ac:dyDescent="0.35">
      <c r="D2235" s="35"/>
    </row>
    <row r="2236" spans="4:4" customFormat="1" x14ac:dyDescent="0.35">
      <c r="D2236" s="35"/>
    </row>
    <row r="2237" spans="4:4" customFormat="1" x14ac:dyDescent="0.35">
      <c r="D2237" s="35"/>
    </row>
    <row r="2238" spans="4:4" customFormat="1" x14ac:dyDescent="0.35">
      <c r="D2238" s="35"/>
    </row>
    <row r="2239" spans="4:4" customFormat="1" x14ac:dyDescent="0.35">
      <c r="D2239" s="35"/>
    </row>
    <row r="2240" spans="4:4" customFormat="1" x14ac:dyDescent="0.35">
      <c r="D2240" s="35"/>
    </row>
    <row r="2241" spans="4:4" customFormat="1" x14ac:dyDescent="0.35">
      <c r="D2241" s="35"/>
    </row>
    <row r="2242" spans="4:4" customFormat="1" x14ac:dyDescent="0.35">
      <c r="D2242" s="35"/>
    </row>
    <row r="2243" spans="4:4" customFormat="1" x14ac:dyDescent="0.35">
      <c r="D2243" s="35"/>
    </row>
    <row r="2244" spans="4:4" customFormat="1" x14ac:dyDescent="0.35">
      <c r="D2244" s="35"/>
    </row>
    <row r="2245" spans="4:4" customFormat="1" x14ac:dyDescent="0.35">
      <c r="D2245" s="35"/>
    </row>
    <row r="2246" spans="4:4" customFormat="1" x14ac:dyDescent="0.35">
      <c r="D2246" s="35"/>
    </row>
    <row r="2247" spans="4:4" customFormat="1" x14ac:dyDescent="0.35">
      <c r="D2247" s="35"/>
    </row>
    <row r="2248" spans="4:4" customFormat="1" x14ac:dyDescent="0.35">
      <c r="D2248" s="35"/>
    </row>
    <row r="2249" spans="4:4" customFormat="1" x14ac:dyDescent="0.35">
      <c r="D2249" s="35"/>
    </row>
    <row r="2250" spans="4:4" customFormat="1" x14ac:dyDescent="0.35">
      <c r="D2250" s="35"/>
    </row>
    <row r="2251" spans="4:4" customFormat="1" x14ac:dyDescent="0.35">
      <c r="D2251" s="35"/>
    </row>
    <row r="2252" spans="4:4" customFormat="1" x14ac:dyDescent="0.35">
      <c r="D2252" s="35"/>
    </row>
    <row r="2253" spans="4:4" customFormat="1" x14ac:dyDescent="0.35">
      <c r="D2253" s="35"/>
    </row>
    <row r="2254" spans="4:4" customFormat="1" x14ac:dyDescent="0.35">
      <c r="D2254" s="35"/>
    </row>
    <row r="2255" spans="4:4" customFormat="1" x14ac:dyDescent="0.35">
      <c r="D2255" s="35"/>
    </row>
    <row r="2256" spans="4:4" customFormat="1" x14ac:dyDescent="0.35">
      <c r="D2256" s="35"/>
    </row>
    <row r="2257" spans="4:4" customFormat="1" x14ac:dyDescent="0.35">
      <c r="D2257" s="35"/>
    </row>
    <row r="2258" spans="4:4" customFormat="1" x14ac:dyDescent="0.35">
      <c r="D2258" s="35"/>
    </row>
    <row r="2259" spans="4:4" customFormat="1" x14ac:dyDescent="0.35">
      <c r="D2259" s="35"/>
    </row>
    <row r="2260" spans="4:4" customFormat="1" x14ac:dyDescent="0.35">
      <c r="D2260" s="35"/>
    </row>
    <row r="2261" spans="4:4" customFormat="1" x14ac:dyDescent="0.35">
      <c r="D2261" s="35"/>
    </row>
    <row r="2262" spans="4:4" customFormat="1" x14ac:dyDescent="0.35">
      <c r="D2262" s="35"/>
    </row>
    <row r="2263" spans="4:4" customFormat="1" x14ac:dyDescent="0.35">
      <c r="D2263" s="35"/>
    </row>
    <row r="2264" spans="4:4" customFormat="1" x14ac:dyDescent="0.35">
      <c r="D2264" s="35"/>
    </row>
    <row r="2265" spans="4:4" customFormat="1" x14ac:dyDescent="0.35">
      <c r="D2265" s="35"/>
    </row>
    <row r="2266" spans="4:4" customFormat="1" x14ac:dyDescent="0.35">
      <c r="D2266" s="35"/>
    </row>
    <row r="2267" spans="4:4" customFormat="1" x14ac:dyDescent="0.35">
      <c r="D2267" s="35"/>
    </row>
    <row r="2268" spans="4:4" customFormat="1" x14ac:dyDescent="0.35">
      <c r="D2268" s="35"/>
    </row>
    <row r="2269" spans="4:4" customFormat="1" x14ac:dyDescent="0.35">
      <c r="D2269" s="35"/>
    </row>
    <row r="2270" spans="4:4" customFormat="1" x14ac:dyDescent="0.35">
      <c r="D2270" s="35"/>
    </row>
    <row r="2271" spans="4:4" customFormat="1" x14ac:dyDescent="0.35">
      <c r="D2271" s="35"/>
    </row>
    <row r="2272" spans="4:4" customFormat="1" x14ac:dyDescent="0.35">
      <c r="D2272" s="35"/>
    </row>
    <row r="2273" spans="4:4" customFormat="1" x14ac:dyDescent="0.35">
      <c r="D2273" s="35"/>
    </row>
    <row r="2274" spans="4:4" customFormat="1" x14ac:dyDescent="0.35">
      <c r="D2274" s="35"/>
    </row>
    <row r="2275" spans="4:4" customFormat="1" x14ac:dyDescent="0.35">
      <c r="D2275" s="35"/>
    </row>
    <row r="2276" spans="4:4" customFormat="1" x14ac:dyDescent="0.35">
      <c r="D2276" s="35"/>
    </row>
    <row r="2277" spans="4:4" customFormat="1" x14ac:dyDescent="0.35">
      <c r="D2277" s="35"/>
    </row>
    <row r="2278" spans="4:4" customFormat="1" x14ac:dyDescent="0.35">
      <c r="D2278" s="35"/>
    </row>
    <row r="2279" spans="4:4" customFormat="1" x14ac:dyDescent="0.35">
      <c r="D2279" s="35"/>
    </row>
    <row r="2280" spans="4:4" customFormat="1" x14ac:dyDescent="0.35">
      <c r="D2280" s="35"/>
    </row>
    <row r="2281" spans="4:4" customFormat="1" x14ac:dyDescent="0.35">
      <c r="D2281" s="35"/>
    </row>
    <row r="2282" spans="4:4" customFormat="1" x14ac:dyDescent="0.35">
      <c r="D2282" s="35"/>
    </row>
    <row r="2283" spans="4:4" customFormat="1" x14ac:dyDescent="0.35">
      <c r="D2283" s="35"/>
    </row>
    <row r="2284" spans="4:4" customFormat="1" x14ac:dyDescent="0.35">
      <c r="D2284" s="35"/>
    </row>
    <row r="2285" spans="4:4" customFormat="1" x14ac:dyDescent="0.35">
      <c r="D2285" s="35"/>
    </row>
    <row r="2286" spans="4:4" customFormat="1" x14ac:dyDescent="0.35">
      <c r="D2286" s="35"/>
    </row>
    <row r="2287" spans="4:4" customFormat="1" x14ac:dyDescent="0.35">
      <c r="D2287" s="35"/>
    </row>
    <row r="2288" spans="4:4" customFormat="1" x14ac:dyDescent="0.35">
      <c r="D2288" s="35"/>
    </row>
    <row r="2289" spans="4:4" customFormat="1" x14ac:dyDescent="0.35">
      <c r="D2289" s="35"/>
    </row>
    <row r="2290" spans="4:4" customFormat="1" x14ac:dyDescent="0.35">
      <c r="D2290" s="35"/>
    </row>
    <row r="2291" spans="4:4" customFormat="1" x14ac:dyDescent="0.35">
      <c r="D2291" s="35"/>
    </row>
    <row r="2292" spans="4:4" customFormat="1" x14ac:dyDescent="0.35">
      <c r="D2292" s="35"/>
    </row>
    <row r="2293" spans="4:4" customFormat="1" x14ac:dyDescent="0.35">
      <c r="D2293" s="35"/>
    </row>
    <row r="2294" spans="4:4" customFormat="1" x14ac:dyDescent="0.35">
      <c r="D2294" s="35"/>
    </row>
    <row r="2295" spans="4:4" customFormat="1" x14ac:dyDescent="0.35">
      <c r="D2295" s="35"/>
    </row>
    <row r="2296" spans="4:4" customFormat="1" x14ac:dyDescent="0.35">
      <c r="D2296" s="35"/>
    </row>
    <row r="2297" spans="4:4" customFormat="1" x14ac:dyDescent="0.35">
      <c r="D2297" s="35"/>
    </row>
    <row r="2298" spans="4:4" customFormat="1" x14ac:dyDescent="0.35">
      <c r="D2298" s="35"/>
    </row>
    <row r="2299" spans="4:4" customFormat="1" x14ac:dyDescent="0.35">
      <c r="D2299" s="35"/>
    </row>
    <row r="2300" spans="4:4" customFormat="1" x14ac:dyDescent="0.35">
      <c r="D2300" s="35"/>
    </row>
    <row r="2301" spans="4:4" customFormat="1" x14ac:dyDescent="0.35">
      <c r="D2301" s="35"/>
    </row>
    <row r="2302" spans="4:4" customFormat="1" x14ac:dyDescent="0.35">
      <c r="D2302" s="35"/>
    </row>
    <row r="2303" spans="4:4" customFormat="1" x14ac:dyDescent="0.35">
      <c r="D2303" s="35"/>
    </row>
    <row r="2304" spans="4:4" customFormat="1" x14ac:dyDescent="0.35">
      <c r="D2304" s="35"/>
    </row>
    <row r="2305" spans="4:4" customFormat="1" x14ac:dyDescent="0.35">
      <c r="D2305" s="35"/>
    </row>
    <row r="2306" spans="4:4" customFormat="1" x14ac:dyDescent="0.35">
      <c r="D2306" s="35"/>
    </row>
    <row r="2307" spans="4:4" customFormat="1" x14ac:dyDescent="0.35">
      <c r="D2307" s="35"/>
    </row>
    <row r="2308" spans="4:4" customFormat="1" x14ac:dyDescent="0.35">
      <c r="D2308" s="35"/>
    </row>
    <row r="2309" spans="4:4" customFormat="1" x14ac:dyDescent="0.35">
      <c r="D2309" s="35"/>
    </row>
    <row r="2310" spans="4:4" customFormat="1" x14ac:dyDescent="0.35">
      <c r="D2310" s="35"/>
    </row>
    <row r="2311" spans="4:4" customFormat="1" x14ac:dyDescent="0.35">
      <c r="D2311" s="35"/>
    </row>
    <row r="2312" spans="4:4" customFormat="1" x14ac:dyDescent="0.35">
      <c r="D2312" s="35"/>
    </row>
    <row r="2313" spans="4:4" customFormat="1" x14ac:dyDescent="0.35">
      <c r="D2313" s="35"/>
    </row>
    <row r="2314" spans="4:4" customFormat="1" x14ac:dyDescent="0.35">
      <c r="D2314" s="35"/>
    </row>
    <row r="2315" spans="4:4" customFormat="1" x14ac:dyDescent="0.35">
      <c r="D2315" s="35"/>
    </row>
    <row r="2316" spans="4:4" customFormat="1" x14ac:dyDescent="0.35">
      <c r="D2316" s="35"/>
    </row>
    <row r="2317" spans="4:4" customFormat="1" x14ac:dyDescent="0.35">
      <c r="D2317" s="35"/>
    </row>
    <row r="2318" spans="4:4" customFormat="1" x14ac:dyDescent="0.35">
      <c r="D2318" s="35"/>
    </row>
    <row r="2319" spans="4:4" customFormat="1" x14ac:dyDescent="0.35">
      <c r="D2319" s="35"/>
    </row>
    <row r="2320" spans="4:4" customFormat="1" x14ac:dyDescent="0.35">
      <c r="D2320" s="35"/>
    </row>
    <row r="2321" spans="4:4" customFormat="1" x14ac:dyDescent="0.35">
      <c r="D2321" s="35"/>
    </row>
    <row r="2322" spans="4:4" customFormat="1" x14ac:dyDescent="0.35">
      <c r="D2322" s="35"/>
    </row>
    <row r="2323" spans="4:4" customFormat="1" x14ac:dyDescent="0.35">
      <c r="D2323" s="35"/>
    </row>
    <row r="2324" spans="4:4" customFormat="1" x14ac:dyDescent="0.35">
      <c r="D2324" s="35"/>
    </row>
    <row r="2325" spans="4:4" customFormat="1" x14ac:dyDescent="0.35">
      <c r="D2325" s="35"/>
    </row>
    <row r="2326" spans="4:4" customFormat="1" x14ac:dyDescent="0.35">
      <c r="D2326" s="35"/>
    </row>
    <row r="2327" spans="4:4" customFormat="1" x14ac:dyDescent="0.35">
      <c r="D2327" s="35"/>
    </row>
    <row r="2328" spans="4:4" customFormat="1" x14ac:dyDescent="0.35">
      <c r="D2328" s="35"/>
    </row>
    <row r="2329" spans="4:4" customFormat="1" x14ac:dyDescent="0.35">
      <c r="D2329" s="35"/>
    </row>
    <row r="2330" spans="4:4" customFormat="1" x14ac:dyDescent="0.35">
      <c r="D2330" s="35"/>
    </row>
    <row r="2331" spans="4:4" customFormat="1" x14ac:dyDescent="0.35">
      <c r="D2331" s="35"/>
    </row>
    <row r="2332" spans="4:4" customFormat="1" x14ac:dyDescent="0.35">
      <c r="D2332" s="35"/>
    </row>
    <row r="2333" spans="4:4" customFormat="1" x14ac:dyDescent="0.35">
      <c r="D2333" s="35"/>
    </row>
    <row r="2334" spans="4:4" customFormat="1" x14ac:dyDescent="0.35">
      <c r="D2334" s="35"/>
    </row>
    <row r="2335" spans="4:4" customFormat="1" x14ac:dyDescent="0.35">
      <c r="D2335" s="35"/>
    </row>
    <row r="2336" spans="4:4" customFormat="1" x14ac:dyDescent="0.35">
      <c r="D2336" s="35"/>
    </row>
    <row r="2337" spans="4:4" customFormat="1" x14ac:dyDescent="0.35">
      <c r="D2337" s="35"/>
    </row>
    <row r="2338" spans="4:4" customFormat="1" x14ac:dyDescent="0.35">
      <c r="D2338" s="35"/>
    </row>
    <row r="2339" spans="4:4" customFormat="1" x14ac:dyDescent="0.35">
      <c r="D2339" s="35"/>
    </row>
    <row r="2340" spans="4:4" customFormat="1" x14ac:dyDescent="0.35">
      <c r="D2340" s="35"/>
    </row>
    <row r="2341" spans="4:4" customFormat="1" x14ac:dyDescent="0.35">
      <c r="D2341" s="35"/>
    </row>
    <row r="2342" spans="4:4" customFormat="1" x14ac:dyDescent="0.35">
      <c r="D2342" s="35"/>
    </row>
    <row r="2343" spans="4:4" customFormat="1" x14ac:dyDescent="0.35">
      <c r="D2343" s="35"/>
    </row>
    <row r="2344" spans="4:4" customFormat="1" x14ac:dyDescent="0.35">
      <c r="D2344" s="35"/>
    </row>
    <row r="2345" spans="4:4" customFormat="1" x14ac:dyDescent="0.35">
      <c r="D2345" s="35"/>
    </row>
    <row r="2346" spans="4:4" customFormat="1" x14ac:dyDescent="0.35">
      <c r="D2346" s="35"/>
    </row>
    <row r="2347" spans="4:4" customFormat="1" x14ac:dyDescent="0.35">
      <c r="D2347" s="35"/>
    </row>
    <row r="2348" spans="4:4" customFormat="1" x14ac:dyDescent="0.35">
      <c r="D2348" s="35"/>
    </row>
    <row r="2349" spans="4:4" customFormat="1" x14ac:dyDescent="0.35">
      <c r="D2349" s="35"/>
    </row>
    <row r="2350" spans="4:4" customFormat="1" x14ac:dyDescent="0.35">
      <c r="D2350" s="35"/>
    </row>
    <row r="2351" spans="4:4" customFormat="1" x14ac:dyDescent="0.35">
      <c r="D2351" s="35"/>
    </row>
    <row r="2352" spans="4:4" customFormat="1" x14ac:dyDescent="0.35">
      <c r="D2352" s="35"/>
    </row>
    <row r="2353" spans="4:4" customFormat="1" x14ac:dyDescent="0.35">
      <c r="D2353" s="35"/>
    </row>
    <row r="2354" spans="4:4" customFormat="1" x14ac:dyDescent="0.35">
      <c r="D2354" s="35"/>
    </row>
    <row r="2355" spans="4:4" customFormat="1" x14ac:dyDescent="0.35">
      <c r="D2355" s="35"/>
    </row>
    <row r="2356" spans="4:4" customFormat="1" x14ac:dyDescent="0.35">
      <c r="D2356" s="35"/>
    </row>
    <row r="2357" spans="4:4" customFormat="1" x14ac:dyDescent="0.35">
      <c r="D2357" s="35"/>
    </row>
    <row r="2358" spans="4:4" customFormat="1" x14ac:dyDescent="0.35">
      <c r="D2358" s="35"/>
    </row>
    <row r="2359" spans="4:4" customFormat="1" x14ac:dyDescent="0.35">
      <c r="D2359" s="35"/>
    </row>
    <row r="2360" spans="4:4" customFormat="1" x14ac:dyDescent="0.35">
      <c r="D2360" s="35"/>
    </row>
    <row r="2361" spans="4:4" customFormat="1" x14ac:dyDescent="0.35">
      <c r="D2361" s="35"/>
    </row>
    <row r="2362" spans="4:4" customFormat="1" x14ac:dyDescent="0.35">
      <c r="D2362" s="35"/>
    </row>
    <row r="2363" spans="4:4" customFormat="1" x14ac:dyDescent="0.35">
      <c r="D2363" s="35"/>
    </row>
    <row r="2364" spans="4:4" customFormat="1" x14ac:dyDescent="0.35">
      <c r="D2364" s="35"/>
    </row>
    <row r="2365" spans="4:4" customFormat="1" x14ac:dyDescent="0.35">
      <c r="D2365" s="35"/>
    </row>
    <row r="2366" spans="4:4" customFormat="1" x14ac:dyDescent="0.35">
      <c r="D2366" s="35"/>
    </row>
    <row r="2367" spans="4:4" customFormat="1" x14ac:dyDescent="0.35">
      <c r="D2367" s="35"/>
    </row>
    <row r="2368" spans="4:4" customFormat="1" x14ac:dyDescent="0.35">
      <c r="D2368" s="35"/>
    </row>
    <row r="2369" spans="4:4" customFormat="1" x14ac:dyDescent="0.35">
      <c r="D2369" s="35"/>
    </row>
    <row r="2370" spans="4:4" customFormat="1" x14ac:dyDescent="0.35">
      <c r="D2370" s="35"/>
    </row>
    <row r="2371" spans="4:4" customFormat="1" x14ac:dyDescent="0.35">
      <c r="D2371" s="35"/>
    </row>
    <row r="2372" spans="4:4" customFormat="1" x14ac:dyDescent="0.35">
      <c r="D2372" s="35"/>
    </row>
    <row r="2373" spans="4:4" customFormat="1" x14ac:dyDescent="0.35">
      <c r="D2373" s="35"/>
    </row>
    <row r="2374" spans="4:4" customFormat="1" x14ac:dyDescent="0.35">
      <c r="D2374" s="35"/>
    </row>
    <row r="2375" spans="4:4" customFormat="1" x14ac:dyDescent="0.35">
      <c r="D2375" s="35"/>
    </row>
    <row r="2376" spans="4:4" customFormat="1" x14ac:dyDescent="0.35">
      <c r="D2376" s="35"/>
    </row>
    <row r="2377" spans="4:4" customFormat="1" x14ac:dyDescent="0.35">
      <c r="D2377" s="35"/>
    </row>
    <row r="2378" spans="4:4" customFormat="1" x14ac:dyDescent="0.35">
      <c r="D2378" s="35"/>
    </row>
    <row r="2379" spans="4:4" customFormat="1" x14ac:dyDescent="0.35">
      <c r="D2379" s="35"/>
    </row>
    <row r="2380" spans="4:4" customFormat="1" x14ac:dyDescent="0.35">
      <c r="D2380" s="35"/>
    </row>
    <row r="2381" spans="4:4" customFormat="1" x14ac:dyDescent="0.35">
      <c r="D2381" s="35"/>
    </row>
    <row r="2382" spans="4:4" customFormat="1" x14ac:dyDescent="0.35">
      <c r="D2382" s="35"/>
    </row>
    <row r="2383" spans="4:4" customFormat="1" x14ac:dyDescent="0.35">
      <c r="D2383" s="35"/>
    </row>
    <row r="2384" spans="4:4" customFormat="1" x14ac:dyDescent="0.35">
      <c r="D2384" s="35"/>
    </row>
    <row r="2385" spans="4:4" customFormat="1" x14ac:dyDescent="0.35">
      <c r="D2385" s="35"/>
    </row>
    <row r="2386" spans="4:4" customFormat="1" x14ac:dyDescent="0.35">
      <c r="D2386" s="35"/>
    </row>
    <row r="2387" spans="4:4" customFormat="1" x14ac:dyDescent="0.35">
      <c r="D2387" s="35"/>
    </row>
    <row r="2388" spans="4:4" customFormat="1" x14ac:dyDescent="0.35">
      <c r="D2388" s="35"/>
    </row>
    <row r="2389" spans="4:4" customFormat="1" x14ac:dyDescent="0.35">
      <c r="D2389" s="35"/>
    </row>
    <row r="2390" spans="4:4" customFormat="1" x14ac:dyDescent="0.35">
      <c r="D2390" s="35"/>
    </row>
    <row r="2391" spans="4:4" customFormat="1" x14ac:dyDescent="0.35">
      <c r="D2391" s="35"/>
    </row>
    <row r="2392" spans="4:4" customFormat="1" x14ac:dyDescent="0.35">
      <c r="D2392" s="35"/>
    </row>
    <row r="2393" spans="4:4" customFormat="1" x14ac:dyDescent="0.35">
      <c r="D2393" s="35"/>
    </row>
    <row r="2394" spans="4:4" customFormat="1" x14ac:dyDescent="0.35">
      <c r="D2394" s="35"/>
    </row>
    <row r="2395" spans="4:4" customFormat="1" x14ac:dyDescent="0.35">
      <c r="D2395" s="35"/>
    </row>
    <row r="2396" spans="4:4" customFormat="1" x14ac:dyDescent="0.35">
      <c r="D2396" s="35"/>
    </row>
    <row r="2397" spans="4:4" customFormat="1" x14ac:dyDescent="0.35">
      <c r="D2397" s="35"/>
    </row>
    <row r="2398" spans="4:4" customFormat="1" x14ac:dyDescent="0.35">
      <c r="D2398" s="35"/>
    </row>
    <row r="2399" spans="4:4" customFormat="1" x14ac:dyDescent="0.35">
      <c r="D2399" s="35"/>
    </row>
    <row r="2400" spans="4:4" customFormat="1" x14ac:dyDescent="0.35">
      <c r="D2400" s="35"/>
    </row>
    <row r="2401" spans="4:4" customFormat="1" x14ac:dyDescent="0.35">
      <c r="D2401" s="35"/>
    </row>
    <row r="2402" spans="4:4" customFormat="1" x14ac:dyDescent="0.35">
      <c r="D2402" s="35"/>
    </row>
    <row r="2403" spans="4:4" customFormat="1" x14ac:dyDescent="0.35">
      <c r="D2403" s="35"/>
    </row>
    <row r="2404" spans="4:4" customFormat="1" x14ac:dyDescent="0.35">
      <c r="D2404" s="35"/>
    </row>
    <row r="2405" spans="4:4" customFormat="1" x14ac:dyDescent="0.35">
      <c r="D2405" s="35"/>
    </row>
    <row r="2406" spans="4:4" customFormat="1" x14ac:dyDescent="0.35">
      <c r="D2406" s="35"/>
    </row>
    <row r="2407" spans="4:4" customFormat="1" x14ac:dyDescent="0.35">
      <c r="D2407" s="35"/>
    </row>
    <row r="2408" spans="4:4" customFormat="1" x14ac:dyDescent="0.35">
      <c r="D2408" s="35"/>
    </row>
    <row r="2409" spans="4:4" customFormat="1" x14ac:dyDescent="0.35">
      <c r="D2409" s="35"/>
    </row>
    <row r="2410" spans="4:4" customFormat="1" x14ac:dyDescent="0.35">
      <c r="D2410" s="35"/>
    </row>
    <row r="2411" spans="4:4" customFormat="1" x14ac:dyDescent="0.35">
      <c r="D2411" s="35"/>
    </row>
    <row r="2412" spans="4:4" customFormat="1" x14ac:dyDescent="0.35">
      <c r="D2412" s="35"/>
    </row>
    <row r="2413" spans="4:4" customFormat="1" x14ac:dyDescent="0.35">
      <c r="D2413" s="35"/>
    </row>
    <row r="2414" spans="4:4" customFormat="1" x14ac:dyDescent="0.35">
      <c r="D2414" s="35"/>
    </row>
    <row r="2415" spans="4:4" customFormat="1" x14ac:dyDescent="0.35">
      <c r="D2415" s="35"/>
    </row>
    <row r="2416" spans="4:4" customFormat="1" x14ac:dyDescent="0.35">
      <c r="D2416" s="35"/>
    </row>
    <row r="2417" spans="4:4" customFormat="1" x14ac:dyDescent="0.35">
      <c r="D2417" s="35"/>
    </row>
    <row r="2418" spans="4:4" customFormat="1" x14ac:dyDescent="0.35">
      <c r="D2418" s="35"/>
    </row>
    <row r="2419" spans="4:4" customFormat="1" x14ac:dyDescent="0.35">
      <c r="D2419" s="35"/>
    </row>
    <row r="2420" spans="4:4" customFormat="1" x14ac:dyDescent="0.35">
      <c r="D2420" s="35"/>
    </row>
    <row r="2421" spans="4:4" customFormat="1" x14ac:dyDescent="0.35">
      <c r="D2421" s="35"/>
    </row>
    <row r="2422" spans="4:4" customFormat="1" x14ac:dyDescent="0.35">
      <c r="D2422" s="35"/>
    </row>
    <row r="2423" spans="4:4" customFormat="1" x14ac:dyDescent="0.35">
      <c r="D2423" s="35"/>
    </row>
    <row r="2424" spans="4:4" customFormat="1" x14ac:dyDescent="0.35">
      <c r="D2424" s="35"/>
    </row>
    <row r="2425" spans="4:4" customFormat="1" x14ac:dyDescent="0.35">
      <c r="D2425" s="35"/>
    </row>
    <row r="2426" spans="4:4" customFormat="1" x14ac:dyDescent="0.35">
      <c r="D2426" s="35"/>
    </row>
    <row r="2427" spans="4:4" customFormat="1" x14ac:dyDescent="0.35">
      <c r="D2427" s="35"/>
    </row>
    <row r="2428" spans="4:4" customFormat="1" x14ac:dyDescent="0.35">
      <c r="D2428" s="35"/>
    </row>
    <row r="2429" spans="4:4" customFormat="1" x14ac:dyDescent="0.35">
      <c r="D2429" s="35"/>
    </row>
    <row r="2430" spans="4:4" customFormat="1" x14ac:dyDescent="0.35">
      <c r="D2430" s="35"/>
    </row>
    <row r="2431" spans="4:4" customFormat="1" x14ac:dyDescent="0.35">
      <c r="D2431" s="35"/>
    </row>
    <row r="2432" spans="4:4" customFormat="1" x14ac:dyDescent="0.35">
      <c r="D2432" s="35"/>
    </row>
    <row r="2433" spans="4:4" customFormat="1" x14ac:dyDescent="0.35">
      <c r="D2433" s="35"/>
    </row>
    <row r="2434" spans="4:4" customFormat="1" x14ac:dyDescent="0.35">
      <c r="D2434" s="35"/>
    </row>
    <row r="2435" spans="4:4" customFormat="1" x14ac:dyDescent="0.35">
      <c r="D2435" s="35"/>
    </row>
    <row r="2436" spans="4:4" customFormat="1" x14ac:dyDescent="0.35">
      <c r="D2436" s="35"/>
    </row>
    <row r="2437" spans="4:4" customFormat="1" x14ac:dyDescent="0.35">
      <c r="D2437" s="35"/>
    </row>
    <row r="2438" spans="4:4" customFormat="1" x14ac:dyDescent="0.35">
      <c r="D2438" s="35"/>
    </row>
    <row r="2439" spans="4:4" customFormat="1" x14ac:dyDescent="0.35">
      <c r="D2439" s="35"/>
    </row>
    <row r="2440" spans="4:4" customFormat="1" x14ac:dyDescent="0.35">
      <c r="D2440" s="35"/>
    </row>
    <row r="2441" spans="4:4" customFormat="1" x14ac:dyDescent="0.35">
      <c r="D2441" s="35"/>
    </row>
    <row r="2442" spans="4:4" customFormat="1" x14ac:dyDescent="0.35">
      <c r="D2442" s="35"/>
    </row>
    <row r="2443" spans="4:4" customFormat="1" x14ac:dyDescent="0.35">
      <c r="D2443" s="35"/>
    </row>
    <row r="2444" spans="4:4" customFormat="1" x14ac:dyDescent="0.35">
      <c r="D2444" s="35"/>
    </row>
    <row r="2445" spans="4:4" customFormat="1" x14ac:dyDescent="0.35">
      <c r="D2445" s="35"/>
    </row>
    <row r="2446" spans="4:4" customFormat="1" x14ac:dyDescent="0.35">
      <c r="D2446" s="35"/>
    </row>
    <row r="2447" spans="4:4" customFormat="1" x14ac:dyDescent="0.35">
      <c r="D2447" s="35"/>
    </row>
    <row r="2448" spans="4:4" customFormat="1" x14ac:dyDescent="0.35">
      <c r="D2448" s="35"/>
    </row>
    <row r="2449" spans="4:4" customFormat="1" x14ac:dyDescent="0.35">
      <c r="D2449" s="35"/>
    </row>
    <row r="2450" spans="4:4" customFormat="1" x14ac:dyDescent="0.35">
      <c r="D2450" s="35"/>
    </row>
    <row r="2451" spans="4:4" customFormat="1" x14ac:dyDescent="0.35">
      <c r="D2451" s="35"/>
    </row>
    <row r="2452" spans="4:4" customFormat="1" x14ac:dyDescent="0.35">
      <c r="D2452" s="35"/>
    </row>
    <row r="2453" spans="4:4" customFormat="1" x14ac:dyDescent="0.35">
      <c r="D2453" s="35"/>
    </row>
    <row r="2454" spans="4:4" customFormat="1" x14ac:dyDescent="0.35">
      <c r="D2454" s="35"/>
    </row>
    <row r="2455" spans="4:4" customFormat="1" x14ac:dyDescent="0.35">
      <c r="D2455" s="35"/>
    </row>
    <row r="2456" spans="4:4" customFormat="1" x14ac:dyDescent="0.35">
      <c r="D2456" s="35"/>
    </row>
    <row r="2457" spans="4:4" customFormat="1" x14ac:dyDescent="0.35">
      <c r="D2457" s="35"/>
    </row>
    <row r="2458" spans="4:4" customFormat="1" x14ac:dyDescent="0.35">
      <c r="D2458" s="35"/>
    </row>
    <row r="2459" spans="4:4" customFormat="1" x14ac:dyDescent="0.35">
      <c r="D2459" s="35"/>
    </row>
    <row r="2460" spans="4:4" customFormat="1" x14ac:dyDescent="0.35">
      <c r="D2460" s="35"/>
    </row>
    <row r="2461" spans="4:4" customFormat="1" x14ac:dyDescent="0.35">
      <c r="D2461" s="35"/>
    </row>
    <row r="2462" spans="4:4" customFormat="1" x14ac:dyDescent="0.35">
      <c r="D2462" s="35"/>
    </row>
    <row r="2463" spans="4:4" customFormat="1" x14ac:dyDescent="0.35">
      <c r="D2463" s="35"/>
    </row>
    <row r="2464" spans="4:4" customFormat="1" x14ac:dyDescent="0.35">
      <c r="D2464" s="35"/>
    </row>
    <row r="2465" spans="4:4" customFormat="1" x14ac:dyDescent="0.35">
      <c r="D2465" s="35"/>
    </row>
    <row r="2466" spans="4:4" customFormat="1" x14ac:dyDescent="0.35">
      <c r="D2466" s="35"/>
    </row>
    <row r="2467" spans="4:4" customFormat="1" x14ac:dyDescent="0.35">
      <c r="D2467" s="35"/>
    </row>
    <row r="2468" spans="4:4" customFormat="1" x14ac:dyDescent="0.35">
      <c r="D2468" s="35"/>
    </row>
    <row r="2469" spans="4:4" customFormat="1" x14ac:dyDescent="0.35">
      <c r="D2469" s="35"/>
    </row>
    <row r="2470" spans="4:4" customFormat="1" x14ac:dyDescent="0.35">
      <c r="D2470" s="35"/>
    </row>
    <row r="2471" spans="4:4" customFormat="1" x14ac:dyDescent="0.35">
      <c r="D2471" s="35"/>
    </row>
    <row r="2472" spans="4:4" customFormat="1" x14ac:dyDescent="0.35">
      <c r="D2472" s="35"/>
    </row>
    <row r="2473" spans="4:4" customFormat="1" x14ac:dyDescent="0.35">
      <c r="D2473" s="35"/>
    </row>
    <row r="2474" spans="4:4" customFormat="1" x14ac:dyDescent="0.35">
      <c r="D2474" s="35"/>
    </row>
    <row r="2475" spans="4:4" customFormat="1" x14ac:dyDescent="0.35">
      <c r="D2475" s="35"/>
    </row>
    <row r="2476" spans="4:4" customFormat="1" x14ac:dyDescent="0.35">
      <c r="D2476" s="35"/>
    </row>
    <row r="2477" spans="4:4" customFormat="1" x14ac:dyDescent="0.35">
      <c r="D2477" s="35"/>
    </row>
    <row r="2478" spans="4:4" customFormat="1" x14ac:dyDescent="0.35">
      <c r="D2478" s="35"/>
    </row>
    <row r="2479" spans="4:4" customFormat="1" x14ac:dyDescent="0.35">
      <c r="D2479" s="35"/>
    </row>
    <row r="2480" spans="4:4" customFormat="1" x14ac:dyDescent="0.35">
      <c r="D2480" s="35"/>
    </row>
    <row r="2481" spans="4:4" customFormat="1" x14ac:dyDescent="0.35">
      <c r="D2481" s="35"/>
    </row>
    <row r="2482" spans="4:4" customFormat="1" x14ac:dyDescent="0.35">
      <c r="D2482" s="35"/>
    </row>
    <row r="2483" spans="4:4" customFormat="1" x14ac:dyDescent="0.35">
      <c r="D2483" s="35"/>
    </row>
    <row r="2484" spans="4:4" customFormat="1" x14ac:dyDescent="0.35">
      <c r="D2484" s="35"/>
    </row>
    <row r="2485" spans="4:4" customFormat="1" x14ac:dyDescent="0.35">
      <c r="D2485" s="35"/>
    </row>
    <row r="2486" spans="4:4" customFormat="1" x14ac:dyDescent="0.35">
      <c r="D2486" s="35"/>
    </row>
    <row r="2487" spans="4:4" customFormat="1" x14ac:dyDescent="0.35">
      <c r="D2487" s="35"/>
    </row>
    <row r="2488" spans="4:4" customFormat="1" x14ac:dyDescent="0.35">
      <c r="D2488" s="35"/>
    </row>
    <row r="2489" spans="4:4" customFormat="1" x14ac:dyDescent="0.35">
      <c r="D2489" s="35"/>
    </row>
    <row r="2490" spans="4:4" customFormat="1" x14ac:dyDescent="0.35">
      <c r="D2490" s="35"/>
    </row>
    <row r="2491" spans="4:4" customFormat="1" x14ac:dyDescent="0.35">
      <c r="D2491" s="35"/>
    </row>
    <row r="2492" spans="4:4" customFormat="1" x14ac:dyDescent="0.35">
      <c r="D2492" s="35"/>
    </row>
    <row r="2493" spans="4:4" customFormat="1" x14ac:dyDescent="0.35">
      <c r="D2493" s="35"/>
    </row>
    <row r="2494" spans="4:4" customFormat="1" x14ac:dyDescent="0.35">
      <c r="D2494" s="35"/>
    </row>
    <row r="2495" spans="4:4" customFormat="1" x14ac:dyDescent="0.35">
      <c r="D2495" s="35"/>
    </row>
    <row r="2496" spans="4:4" customFormat="1" x14ac:dyDescent="0.35">
      <c r="D2496" s="35"/>
    </row>
    <row r="2497" spans="4:4" customFormat="1" x14ac:dyDescent="0.35">
      <c r="D2497" s="35"/>
    </row>
    <row r="2498" spans="4:4" customFormat="1" x14ac:dyDescent="0.35">
      <c r="D2498" s="35"/>
    </row>
    <row r="2499" spans="4:4" customFormat="1" x14ac:dyDescent="0.35">
      <c r="D2499" s="35"/>
    </row>
    <row r="2500" spans="4:4" customFormat="1" x14ac:dyDescent="0.35">
      <c r="D2500" s="35"/>
    </row>
    <row r="2501" spans="4:4" customFormat="1" x14ac:dyDescent="0.35">
      <c r="D2501" s="35"/>
    </row>
    <row r="2502" spans="4:4" customFormat="1" x14ac:dyDescent="0.35">
      <c r="D2502" s="35"/>
    </row>
    <row r="2503" spans="4:4" customFormat="1" x14ac:dyDescent="0.35">
      <c r="D2503" s="35"/>
    </row>
    <row r="2504" spans="4:4" customFormat="1" x14ac:dyDescent="0.35">
      <c r="D2504" s="35"/>
    </row>
    <row r="2505" spans="4:4" customFormat="1" x14ac:dyDescent="0.35">
      <c r="D2505" s="35"/>
    </row>
    <row r="2506" spans="4:4" customFormat="1" x14ac:dyDescent="0.35">
      <c r="D2506" s="35"/>
    </row>
    <row r="2507" spans="4:4" customFormat="1" x14ac:dyDescent="0.35">
      <c r="D2507" s="35"/>
    </row>
    <row r="2508" spans="4:4" customFormat="1" x14ac:dyDescent="0.35">
      <c r="D2508" s="35"/>
    </row>
    <row r="2509" spans="4:4" customFormat="1" x14ac:dyDescent="0.35">
      <c r="D2509" s="35"/>
    </row>
    <row r="2510" spans="4:4" customFormat="1" x14ac:dyDescent="0.35">
      <c r="D2510" s="35"/>
    </row>
    <row r="2511" spans="4:4" customFormat="1" x14ac:dyDescent="0.35">
      <c r="D2511" s="35"/>
    </row>
    <row r="2512" spans="4:4" customFormat="1" x14ac:dyDescent="0.35">
      <c r="D2512" s="35"/>
    </row>
    <row r="2513" spans="4:4" customFormat="1" x14ac:dyDescent="0.35">
      <c r="D2513" s="35"/>
    </row>
    <row r="2514" spans="4:4" customFormat="1" x14ac:dyDescent="0.35">
      <c r="D2514" s="35"/>
    </row>
    <row r="2515" spans="4:4" customFormat="1" x14ac:dyDescent="0.35">
      <c r="D2515" s="35"/>
    </row>
    <row r="2516" spans="4:4" customFormat="1" x14ac:dyDescent="0.35">
      <c r="D2516" s="35"/>
    </row>
    <row r="2517" spans="4:4" customFormat="1" x14ac:dyDescent="0.35">
      <c r="D2517" s="35"/>
    </row>
    <row r="2518" spans="4:4" customFormat="1" x14ac:dyDescent="0.35">
      <c r="D2518" s="35"/>
    </row>
    <row r="2519" spans="4:4" customFormat="1" x14ac:dyDescent="0.35">
      <c r="D2519" s="35"/>
    </row>
    <row r="2520" spans="4:4" customFormat="1" x14ac:dyDescent="0.35">
      <c r="D2520" s="35"/>
    </row>
    <row r="2521" spans="4:4" customFormat="1" x14ac:dyDescent="0.35">
      <c r="D2521" s="35"/>
    </row>
    <row r="2522" spans="4:4" customFormat="1" x14ac:dyDescent="0.35">
      <c r="D2522" s="35"/>
    </row>
    <row r="2523" spans="4:4" customFormat="1" x14ac:dyDescent="0.35">
      <c r="D2523" s="35"/>
    </row>
    <row r="2524" spans="4:4" customFormat="1" x14ac:dyDescent="0.35">
      <c r="D2524" s="35"/>
    </row>
    <row r="2525" spans="4:4" customFormat="1" x14ac:dyDescent="0.35">
      <c r="D2525" s="35"/>
    </row>
    <row r="2526" spans="4:4" customFormat="1" x14ac:dyDescent="0.35">
      <c r="D2526" s="35"/>
    </row>
    <row r="2527" spans="4:4" customFormat="1" x14ac:dyDescent="0.35">
      <c r="D2527" s="35"/>
    </row>
    <row r="2528" spans="4:4" customFormat="1" x14ac:dyDescent="0.35">
      <c r="D2528" s="35"/>
    </row>
    <row r="2529" spans="4:4" customFormat="1" x14ac:dyDescent="0.35">
      <c r="D2529" s="35"/>
    </row>
    <row r="2530" spans="4:4" customFormat="1" x14ac:dyDescent="0.35">
      <c r="D2530" s="35"/>
    </row>
    <row r="2531" spans="4:4" customFormat="1" x14ac:dyDescent="0.35">
      <c r="D2531" s="35"/>
    </row>
    <row r="2532" spans="4:4" customFormat="1" x14ac:dyDescent="0.35">
      <c r="D2532" s="35"/>
    </row>
    <row r="2533" spans="4:4" customFormat="1" x14ac:dyDescent="0.35">
      <c r="D2533" s="35"/>
    </row>
    <row r="2534" spans="4:4" customFormat="1" x14ac:dyDescent="0.35">
      <c r="D2534" s="35"/>
    </row>
    <row r="2535" spans="4:4" customFormat="1" x14ac:dyDescent="0.35">
      <c r="D2535" s="35"/>
    </row>
    <row r="2536" spans="4:4" customFormat="1" x14ac:dyDescent="0.35">
      <c r="D2536" s="35"/>
    </row>
    <row r="2537" spans="4:4" customFormat="1" x14ac:dyDescent="0.35">
      <c r="D2537" s="35"/>
    </row>
    <row r="2538" spans="4:4" customFormat="1" x14ac:dyDescent="0.35">
      <c r="D2538" s="35"/>
    </row>
    <row r="2539" spans="4:4" customFormat="1" x14ac:dyDescent="0.35">
      <c r="D2539" s="35"/>
    </row>
    <row r="2540" spans="4:4" customFormat="1" x14ac:dyDescent="0.35">
      <c r="D2540" s="35"/>
    </row>
    <row r="2541" spans="4:4" customFormat="1" x14ac:dyDescent="0.35">
      <c r="D2541" s="35"/>
    </row>
    <row r="2542" spans="4:4" customFormat="1" x14ac:dyDescent="0.35">
      <c r="D2542" s="35"/>
    </row>
    <row r="2543" spans="4:4" customFormat="1" x14ac:dyDescent="0.35">
      <c r="D2543" s="35"/>
    </row>
    <row r="2544" spans="4:4" customFormat="1" x14ac:dyDescent="0.35">
      <c r="D2544" s="35"/>
    </row>
    <row r="2545" spans="4:4" customFormat="1" x14ac:dyDescent="0.35">
      <c r="D2545" s="35"/>
    </row>
    <row r="2546" spans="4:4" customFormat="1" x14ac:dyDescent="0.35">
      <c r="D2546" s="35"/>
    </row>
    <row r="2547" spans="4:4" customFormat="1" x14ac:dyDescent="0.35">
      <c r="D2547" s="35"/>
    </row>
    <row r="2548" spans="4:4" customFormat="1" x14ac:dyDescent="0.35">
      <c r="D2548" s="35"/>
    </row>
    <row r="2549" spans="4:4" customFormat="1" x14ac:dyDescent="0.35">
      <c r="D2549" s="35"/>
    </row>
    <row r="2550" spans="4:4" customFormat="1" x14ac:dyDescent="0.35">
      <c r="D2550" s="35"/>
    </row>
    <row r="2551" spans="4:4" customFormat="1" x14ac:dyDescent="0.35">
      <c r="D2551" s="35"/>
    </row>
    <row r="2552" spans="4:4" customFormat="1" x14ac:dyDescent="0.35">
      <c r="D2552" s="35"/>
    </row>
    <row r="2553" spans="4:4" customFormat="1" x14ac:dyDescent="0.35">
      <c r="D2553" s="35"/>
    </row>
    <row r="2554" spans="4:4" customFormat="1" x14ac:dyDescent="0.35">
      <c r="D2554" s="35"/>
    </row>
    <row r="2555" spans="4:4" customFormat="1" x14ac:dyDescent="0.35">
      <c r="D2555" s="35"/>
    </row>
    <row r="2556" spans="4:4" customFormat="1" x14ac:dyDescent="0.35">
      <c r="D2556" s="35"/>
    </row>
    <row r="2557" spans="4:4" customFormat="1" x14ac:dyDescent="0.35">
      <c r="D2557" s="35"/>
    </row>
    <row r="2558" spans="4:4" customFormat="1" x14ac:dyDescent="0.35">
      <c r="D2558" s="35"/>
    </row>
    <row r="2559" spans="4:4" customFormat="1" x14ac:dyDescent="0.35">
      <c r="D2559" s="35"/>
    </row>
    <row r="2560" spans="4:4" customFormat="1" x14ac:dyDescent="0.35">
      <c r="D2560" s="35"/>
    </row>
    <row r="2561" spans="4:4" customFormat="1" x14ac:dyDescent="0.35">
      <c r="D2561" s="35"/>
    </row>
    <row r="2562" spans="4:4" customFormat="1" x14ac:dyDescent="0.35">
      <c r="D2562" s="35"/>
    </row>
    <row r="2563" spans="4:4" customFormat="1" x14ac:dyDescent="0.35">
      <c r="D2563" s="35"/>
    </row>
    <row r="2564" spans="4:4" customFormat="1" x14ac:dyDescent="0.35">
      <c r="D2564" s="35"/>
    </row>
    <row r="2565" spans="4:4" customFormat="1" x14ac:dyDescent="0.35">
      <c r="D2565" s="35"/>
    </row>
    <row r="2566" spans="4:4" customFormat="1" x14ac:dyDescent="0.35">
      <c r="D2566" s="35"/>
    </row>
    <row r="2567" spans="4:4" customFormat="1" x14ac:dyDescent="0.35">
      <c r="D2567" s="35"/>
    </row>
    <row r="2568" spans="4:4" customFormat="1" x14ac:dyDescent="0.35">
      <c r="D2568" s="35"/>
    </row>
    <row r="2569" spans="4:4" customFormat="1" x14ac:dyDescent="0.35">
      <c r="D2569" s="35"/>
    </row>
    <row r="2570" spans="4:4" customFormat="1" x14ac:dyDescent="0.35">
      <c r="D2570" s="35"/>
    </row>
    <row r="2571" spans="4:4" customFormat="1" x14ac:dyDescent="0.35">
      <c r="D2571" s="35"/>
    </row>
    <row r="2572" spans="4:4" customFormat="1" x14ac:dyDescent="0.35">
      <c r="D2572" s="35"/>
    </row>
    <row r="2573" spans="4:4" customFormat="1" x14ac:dyDescent="0.35">
      <c r="D2573" s="35"/>
    </row>
    <row r="2574" spans="4:4" customFormat="1" x14ac:dyDescent="0.35">
      <c r="D2574" s="35"/>
    </row>
    <row r="2575" spans="4:4" customFormat="1" x14ac:dyDescent="0.35">
      <c r="D2575" s="35"/>
    </row>
    <row r="2576" spans="4:4" customFormat="1" x14ac:dyDescent="0.35">
      <c r="D2576" s="35"/>
    </row>
    <row r="2577" spans="4:4" customFormat="1" x14ac:dyDescent="0.35">
      <c r="D2577" s="35"/>
    </row>
    <row r="2578" spans="4:4" customFormat="1" x14ac:dyDescent="0.35">
      <c r="D2578" s="35"/>
    </row>
    <row r="2579" spans="4:4" customFormat="1" x14ac:dyDescent="0.35">
      <c r="D2579" s="35"/>
    </row>
    <row r="2580" spans="4:4" customFormat="1" x14ac:dyDescent="0.35">
      <c r="D2580" s="35"/>
    </row>
    <row r="2581" spans="4:4" customFormat="1" x14ac:dyDescent="0.35">
      <c r="D2581" s="35"/>
    </row>
    <row r="2582" spans="4:4" customFormat="1" x14ac:dyDescent="0.35">
      <c r="D2582" s="35"/>
    </row>
    <row r="2583" spans="4:4" customFormat="1" x14ac:dyDescent="0.35">
      <c r="D2583" s="35"/>
    </row>
    <row r="2584" spans="4:4" customFormat="1" x14ac:dyDescent="0.35">
      <c r="D2584" s="35"/>
    </row>
    <row r="2585" spans="4:4" customFormat="1" x14ac:dyDescent="0.35">
      <c r="D2585" s="35"/>
    </row>
    <row r="2586" spans="4:4" customFormat="1" x14ac:dyDescent="0.35">
      <c r="D2586" s="35"/>
    </row>
    <row r="2587" spans="4:4" customFormat="1" x14ac:dyDescent="0.35">
      <c r="D2587" s="35"/>
    </row>
    <row r="2588" spans="4:4" customFormat="1" x14ac:dyDescent="0.35">
      <c r="D2588" s="35"/>
    </row>
    <row r="2589" spans="4:4" customFormat="1" x14ac:dyDescent="0.35">
      <c r="D2589" s="35"/>
    </row>
    <row r="2590" spans="4:4" customFormat="1" x14ac:dyDescent="0.35">
      <c r="D2590" s="35"/>
    </row>
    <row r="2591" spans="4:4" customFormat="1" x14ac:dyDescent="0.35">
      <c r="D2591" s="35"/>
    </row>
    <row r="2592" spans="4:4" customFormat="1" x14ac:dyDescent="0.35">
      <c r="D2592" s="35"/>
    </row>
    <row r="2593" spans="4:4" customFormat="1" x14ac:dyDescent="0.35">
      <c r="D2593" s="35"/>
    </row>
    <row r="2594" spans="4:4" customFormat="1" x14ac:dyDescent="0.35">
      <c r="D2594" s="35"/>
    </row>
    <row r="2595" spans="4:4" customFormat="1" x14ac:dyDescent="0.35">
      <c r="D2595" s="35"/>
    </row>
    <row r="2596" spans="4:4" customFormat="1" x14ac:dyDescent="0.35">
      <c r="D2596" s="35"/>
    </row>
    <row r="2597" spans="4:4" customFormat="1" x14ac:dyDescent="0.35">
      <c r="D2597" s="35"/>
    </row>
    <row r="2598" spans="4:4" customFormat="1" x14ac:dyDescent="0.35">
      <c r="D2598" s="35"/>
    </row>
    <row r="2599" spans="4:4" customFormat="1" x14ac:dyDescent="0.35">
      <c r="D2599" s="35"/>
    </row>
    <row r="2600" spans="4:4" customFormat="1" x14ac:dyDescent="0.35">
      <c r="D2600" s="35"/>
    </row>
    <row r="2601" spans="4:4" customFormat="1" x14ac:dyDescent="0.35">
      <c r="D2601" s="35"/>
    </row>
    <row r="2602" spans="4:4" customFormat="1" x14ac:dyDescent="0.35">
      <c r="D2602" s="35"/>
    </row>
    <row r="2603" spans="4:4" customFormat="1" x14ac:dyDescent="0.35">
      <c r="D2603" s="35"/>
    </row>
    <row r="2604" spans="4:4" customFormat="1" x14ac:dyDescent="0.35">
      <c r="D2604" s="35"/>
    </row>
    <row r="2605" spans="4:4" customFormat="1" x14ac:dyDescent="0.35">
      <c r="D2605" s="35"/>
    </row>
    <row r="2606" spans="4:4" customFormat="1" x14ac:dyDescent="0.35">
      <c r="D2606" s="35"/>
    </row>
    <row r="2607" spans="4:4" customFormat="1" x14ac:dyDescent="0.35">
      <c r="D2607" s="35"/>
    </row>
    <row r="2608" spans="4:4" customFormat="1" x14ac:dyDescent="0.35">
      <c r="D2608" s="35"/>
    </row>
    <row r="2609" spans="4:4" customFormat="1" x14ac:dyDescent="0.35">
      <c r="D2609" s="35"/>
    </row>
    <row r="2610" spans="4:4" customFormat="1" x14ac:dyDescent="0.35">
      <c r="D2610" s="35"/>
    </row>
    <row r="2611" spans="4:4" customFormat="1" x14ac:dyDescent="0.35">
      <c r="D2611" s="35"/>
    </row>
    <row r="2612" spans="4:4" customFormat="1" x14ac:dyDescent="0.35">
      <c r="D2612" s="35"/>
    </row>
    <row r="2613" spans="4:4" customFormat="1" x14ac:dyDescent="0.35">
      <c r="D2613" s="35"/>
    </row>
    <row r="2614" spans="4:4" customFormat="1" x14ac:dyDescent="0.35">
      <c r="D2614" s="35"/>
    </row>
    <row r="2615" spans="4:4" customFormat="1" x14ac:dyDescent="0.35">
      <c r="D2615" s="35"/>
    </row>
    <row r="2616" spans="4:4" customFormat="1" x14ac:dyDescent="0.35">
      <c r="D2616" s="35"/>
    </row>
    <row r="2617" spans="4:4" customFormat="1" x14ac:dyDescent="0.35">
      <c r="D2617" s="35"/>
    </row>
    <row r="2618" spans="4:4" customFormat="1" x14ac:dyDescent="0.35">
      <c r="D2618" s="35"/>
    </row>
    <row r="2619" spans="4:4" customFormat="1" x14ac:dyDescent="0.35">
      <c r="D2619" s="35"/>
    </row>
    <row r="2620" spans="4:4" customFormat="1" x14ac:dyDescent="0.35">
      <c r="D2620" s="35"/>
    </row>
    <row r="2621" spans="4:4" customFormat="1" x14ac:dyDescent="0.35">
      <c r="D2621" s="35"/>
    </row>
    <row r="2622" spans="4:4" customFormat="1" x14ac:dyDescent="0.35">
      <c r="D2622" s="35"/>
    </row>
    <row r="2623" spans="4:4" customFormat="1" x14ac:dyDescent="0.35">
      <c r="D2623" s="35"/>
    </row>
    <row r="2624" spans="4:4" customFormat="1" x14ac:dyDescent="0.35">
      <c r="D2624" s="35"/>
    </row>
    <row r="2625" spans="4:4" customFormat="1" x14ac:dyDescent="0.35">
      <c r="D2625" s="35"/>
    </row>
    <row r="2626" spans="4:4" customFormat="1" x14ac:dyDescent="0.35">
      <c r="D2626" s="35"/>
    </row>
    <row r="2627" spans="4:4" customFormat="1" x14ac:dyDescent="0.35">
      <c r="D2627" s="35"/>
    </row>
    <row r="2628" spans="4:4" customFormat="1" x14ac:dyDescent="0.35">
      <c r="D2628" s="35"/>
    </row>
    <row r="2629" spans="4:4" customFormat="1" x14ac:dyDescent="0.35">
      <c r="D2629" s="35"/>
    </row>
    <row r="2630" spans="4:4" customFormat="1" x14ac:dyDescent="0.35">
      <c r="D2630" s="35"/>
    </row>
    <row r="2631" spans="4:4" customFormat="1" x14ac:dyDescent="0.35">
      <c r="D2631" s="35"/>
    </row>
    <row r="2632" spans="4:4" customFormat="1" x14ac:dyDescent="0.35">
      <c r="D2632" s="35"/>
    </row>
    <row r="2633" spans="4:4" customFormat="1" x14ac:dyDescent="0.35">
      <c r="D2633" s="35"/>
    </row>
    <row r="2634" spans="4:4" customFormat="1" x14ac:dyDescent="0.35">
      <c r="D2634" s="35"/>
    </row>
    <row r="2635" spans="4:4" customFormat="1" x14ac:dyDescent="0.35">
      <c r="D2635" s="35"/>
    </row>
    <row r="2636" spans="4:4" customFormat="1" x14ac:dyDescent="0.35">
      <c r="D2636" s="35"/>
    </row>
    <row r="2637" spans="4:4" customFormat="1" x14ac:dyDescent="0.35">
      <c r="D2637" s="35"/>
    </row>
    <row r="2638" spans="4:4" customFormat="1" x14ac:dyDescent="0.35">
      <c r="D2638" s="35"/>
    </row>
    <row r="2639" spans="4:4" customFormat="1" x14ac:dyDescent="0.35">
      <c r="D2639" s="35"/>
    </row>
    <row r="2640" spans="4:4" customFormat="1" x14ac:dyDescent="0.35">
      <c r="D2640" s="35"/>
    </row>
    <row r="2641" spans="4:4" customFormat="1" x14ac:dyDescent="0.35">
      <c r="D2641" s="35"/>
    </row>
    <row r="2642" spans="4:4" customFormat="1" x14ac:dyDescent="0.35">
      <c r="D2642" s="35"/>
    </row>
    <row r="2643" spans="4:4" customFormat="1" x14ac:dyDescent="0.35">
      <c r="D2643" s="35"/>
    </row>
    <row r="2644" spans="4:4" customFormat="1" x14ac:dyDescent="0.35">
      <c r="D2644" s="35"/>
    </row>
    <row r="2645" spans="4:4" customFormat="1" x14ac:dyDescent="0.35">
      <c r="D2645" s="35"/>
    </row>
    <row r="2646" spans="4:4" customFormat="1" x14ac:dyDescent="0.35">
      <c r="D2646" s="35"/>
    </row>
    <row r="2647" spans="4:4" customFormat="1" x14ac:dyDescent="0.35">
      <c r="D2647" s="35"/>
    </row>
    <row r="2648" spans="4:4" customFormat="1" x14ac:dyDescent="0.35">
      <c r="D2648" s="35"/>
    </row>
    <row r="2649" spans="4:4" customFormat="1" x14ac:dyDescent="0.35">
      <c r="D2649" s="35"/>
    </row>
    <row r="2650" spans="4:4" customFormat="1" x14ac:dyDescent="0.35">
      <c r="D2650" s="35"/>
    </row>
    <row r="2651" spans="4:4" customFormat="1" x14ac:dyDescent="0.35">
      <c r="D2651" s="35"/>
    </row>
    <row r="2652" spans="4:4" customFormat="1" x14ac:dyDescent="0.35">
      <c r="D2652" s="35"/>
    </row>
    <row r="2653" spans="4:4" customFormat="1" x14ac:dyDescent="0.35">
      <c r="D2653" s="35"/>
    </row>
    <row r="2654" spans="4:4" customFormat="1" x14ac:dyDescent="0.35">
      <c r="D2654" s="35"/>
    </row>
    <row r="2655" spans="4:4" customFormat="1" x14ac:dyDescent="0.35">
      <c r="D2655" s="35"/>
    </row>
    <row r="2656" spans="4:4" customFormat="1" x14ac:dyDescent="0.35">
      <c r="D2656" s="35"/>
    </row>
    <row r="2657" spans="4:4" customFormat="1" x14ac:dyDescent="0.35">
      <c r="D2657" s="35"/>
    </row>
    <row r="2658" spans="4:4" customFormat="1" x14ac:dyDescent="0.35">
      <c r="D2658" s="35"/>
    </row>
    <row r="2659" spans="4:4" customFormat="1" x14ac:dyDescent="0.35">
      <c r="D2659" s="35"/>
    </row>
    <row r="2660" spans="4:4" customFormat="1" x14ac:dyDescent="0.35">
      <c r="D2660" s="35"/>
    </row>
    <row r="2661" spans="4:4" customFormat="1" x14ac:dyDescent="0.35">
      <c r="D2661" s="35"/>
    </row>
    <row r="2662" spans="4:4" customFormat="1" x14ac:dyDescent="0.35">
      <c r="D2662" s="35"/>
    </row>
    <row r="2663" spans="4:4" customFormat="1" x14ac:dyDescent="0.35">
      <c r="D2663" s="35"/>
    </row>
    <row r="2664" spans="4:4" customFormat="1" x14ac:dyDescent="0.35">
      <c r="D2664" s="35"/>
    </row>
    <row r="2665" spans="4:4" customFormat="1" x14ac:dyDescent="0.35">
      <c r="D2665" s="35"/>
    </row>
    <row r="2666" spans="4:4" customFormat="1" x14ac:dyDescent="0.35">
      <c r="D2666" s="35"/>
    </row>
    <row r="2667" spans="4:4" customFormat="1" x14ac:dyDescent="0.35">
      <c r="D2667" s="35"/>
    </row>
    <row r="2668" spans="4:4" customFormat="1" x14ac:dyDescent="0.35">
      <c r="D2668" s="35"/>
    </row>
    <row r="2669" spans="4:4" customFormat="1" x14ac:dyDescent="0.35">
      <c r="D2669" s="35"/>
    </row>
    <row r="2670" spans="4:4" customFormat="1" x14ac:dyDescent="0.35">
      <c r="D2670" s="35"/>
    </row>
    <row r="2671" spans="4:4" customFormat="1" x14ac:dyDescent="0.35">
      <c r="D2671" s="35"/>
    </row>
    <row r="2672" spans="4:4" customFormat="1" x14ac:dyDescent="0.35">
      <c r="D2672" s="35"/>
    </row>
    <row r="2673" spans="4:4" customFormat="1" x14ac:dyDescent="0.35">
      <c r="D2673" s="35"/>
    </row>
    <row r="2674" spans="4:4" customFormat="1" x14ac:dyDescent="0.35">
      <c r="D2674" s="35"/>
    </row>
    <row r="2675" spans="4:4" customFormat="1" x14ac:dyDescent="0.35">
      <c r="D2675" s="35"/>
    </row>
    <row r="2676" spans="4:4" customFormat="1" x14ac:dyDescent="0.35">
      <c r="D2676" s="35"/>
    </row>
    <row r="2677" spans="4:4" customFormat="1" x14ac:dyDescent="0.35">
      <c r="D2677" s="35"/>
    </row>
    <row r="2678" spans="4:4" customFormat="1" x14ac:dyDescent="0.35">
      <c r="D2678" s="35"/>
    </row>
    <row r="2679" spans="4:4" customFormat="1" x14ac:dyDescent="0.35">
      <c r="D2679" s="35"/>
    </row>
    <row r="2680" spans="4:4" customFormat="1" x14ac:dyDescent="0.35">
      <c r="D2680" s="35"/>
    </row>
    <row r="2681" spans="4:4" customFormat="1" x14ac:dyDescent="0.35">
      <c r="D2681" s="35"/>
    </row>
    <row r="2682" spans="4:4" customFormat="1" x14ac:dyDescent="0.35">
      <c r="D2682" s="35"/>
    </row>
    <row r="2683" spans="4:4" customFormat="1" x14ac:dyDescent="0.35">
      <c r="D2683" s="35"/>
    </row>
    <row r="2684" spans="4:4" customFormat="1" x14ac:dyDescent="0.35">
      <c r="D2684" s="35"/>
    </row>
    <row r="2685" spans="4:4" customFormat="1" x14ac:dyDescent="0.35">
      <c r="D2685" s="35"/>
    </row>
    <row r="2686" spans="4:4" customFormat="1" x14ac:dyDescent="0.35">
      <c r="D2686" s="35"/>
    </row>
    <row r="2687" spans="4:4" customFormat="1" x14ac:dyDescent="0.35">
      <c r="D2687" s="35"/>
    </row>
    <row r="2688" spans="4:4" customFormat="1" x14ac:dyDescent="0.35">
      <c r="D2688" s="35"/>
    </row>
    <row r="2689" spans="4:4" customFormat="1" x14ac:dyDescent="0.35">
      <c r="D2689" s="35"/>
    </row>
    <row r="2690" spans="4:4" customFormat="1" x14ac:dyDescent="0.35">
      <c r="D2690" s="35"/>
    </row>
    <row r="2691" spans="4:4" customFormat="1" x14ac:dyDescent="0.35">
      <c r="D2691" s="35"/>
    </row>
    <row r="2692" spans="4:4" customFormat="1" x14ac:dyDescent="0.35">
      <c r="D2692" s="35"/>
    </row>
    <row r="2693" spans="4:4" customFormat="1" x14ac:dyDescent="0.35">
      <c r="D2693" s="35"/>
    </row>
    <row r="2694" spans="4:4" customFormat="1" x14ac:dyDescent="0.35">
      <c r="D2694" s="35"/>
    </row>
    <row r="2695" spans="4:4" customFormat="1" x14ac:dyDescent="0.35">
      <c r="D2695" s="35"/>
    </row>
    <row r="2696" spans="4:4" customFormat="1" x14ac:dyDescent="0.35">
      <c r="D2696" s="35"/>
    </row>
    <row r="2697" spans="4:4" customFormat="1" x14ac:dyDescent="0.35">
      <c r="D2697" s="35"/>
    </row>
    <row r="2698" spans="4:4" customFormat="1" x14ac:dyDescent="0.35">
      <c r="D2698" s="35"/>
    </row>
    <row r="2699" spans="4:4" customFormat="1" x14ac:dyDescent="0.35">
      <c r="D2699" s="35"/>
    </row>
    <row r="2700" spans="4:4" customFormat="1" x14ac:dyDescent="0.35">
      <c r="D2700" s="35"/>
    </row>
    <row r="2701" spans="4:4" customFormat="1" x14ac:dyDescent="0.35">
      <c r="D2701" s="35"/>
    </row>
    <row r="2702" spans="4:4" customFormat="1" x14ac:dyDescent="0.35">
      <c r="D2702" s="35"/>
    </row>
    <row r="2703" spans="4:4" customFormat="1" x14ac:dyDescent="0.35">
      <c r="D2703" s="35"/>
    </row>
    <row r="2704" spans="4:4" customFormat="1" x14ac:dyDescent="0.35">
      <c r="D2704" s="35"/>
    </row>
    <row r="2705" spans="4:4" customFormat="1" x14ac:dyDescent="0.35">
      <c r="D2705" s="35"/>
    </row>
    <row r="2706" spans="4:4" customFormat="1" x14ac:dyDescent="0.35">
      <c r="D2706" s="35"/>
    </row>
    <row r="2707" spans="4:4" customFormat="1" x14ac:dyDescent="0.35">
      <c r="D2707" s="35"/>
    </row>
    <row r="2708" spans="4:4" customFormat="1" x14ac:dyDescent="0.35">
      <c r="D2708" s="35"/>
    </row>
    <row r="2709" spans="4:4" customFormat="1" x14ac:dyDescent="0.35">
      <c r="D2709" s="35"/>
    </row>
    <row r="2710" spans="4:4" customFormat="1" x14ac:dyDescent="0.35">
      <c r="D2710" s="35"/>
    </row>
    <row r="2711" spans="4:4" customFormat="1" x14ac:dyDescent="0.35">
      <c r="D2711" s="35"/>
    </row>
    <row r="2712" spans="4:4" customFormat="1" x14ac:dyDescent="0.35">
      <c r="D2712" s="35"/>
    </row>
    <row r="2713" spans="4:4" customFormat="1" x14ac:dyDescent="0.35">
      <c r="D2713" s="35"/>
    </row>
    <row r="2714" spans="4:4" customFormat="1" x14ac:dyDescent="0.35">
      <c r="D2714" s="35"/>
    </row>
    <row r="2715" spans="4:4" customFormat="1" x14ac:dyDescent="0.35">
      <c r="D2715" s="35"/>
    </row>
    <row r="2716" spans="4:4" customFormat="1" x14ac:dyDescent="0.35">
      <c r="D2716" s="35"/>
    </row>
    <row r="2717" spans="4:4" customFormat="1" x14ac:dyDescent="0.35">
      <c r="D2717" s="35"/>
    </row>
    <row r="2718" spans="4:4" customFormat="1" x14ac:dyDescent="0.35">
      <c r="D2718" s="35"/>
    </row>
    <row r="2719" spans="4:4" customFormat="1" x14ac:dyDescent="0.35">
      <c r="D2719" s="35"/>
    </row>
    <row r="2720" spans="4:4" customFormat="1" x14ac:dyDescent="0.35">
      <c r="D2720" s="35"/>
    </row>
    <row r="2721" spans="4:4" customFormat="1" x14ac:dyDescent="0.35">
      <c r="D2721" s="35"/>
    </row>
    <row r="2722" spans="4:4" customFormat="1" x14ac:dyDescent="0.35">
      <c r="D2722" s="35"/>
    </row>
    <row r="2723" spans="4:4" customFormat="1" x14ac:dyDescent="0.35">
      <c r="D2723" s="35"/>
    </row>
    <row r="2724" spans="4:4" customFormat="1" x14ac:dyDescent="0.35">
      <c r="D2724" s="35"/>
    </row>
    <row r="2725" spans="4:4" customFormat="1" x14ac:dyDescent="0.35">
      <c r="D2725" s="35"/>
    </row>
    <row r="2726" spans="4:4" customFormat="1" x14ac:dyDescent="0.35">
      <c r="D2726" s="35"/>
    </row>
    <row r="2727" spans="4:4" customFormat="1" x14ac:dyDescent="0.35">
      <c r="D2727" s="35"/>
    </row>
    <row r="2728" spans="4:4" customFormat="1" x14ac:dyDescent="0.35">
      <c r="D2728" s="35"/>
    </row>
    <row r="2729" spans="4:4" customFormat="1" x14ac:dyDescent="0.35">
      <c r="D2729" s="35"/>
    </row>
    <row r="2730" spans="4:4" customFormat="1" x14ac:dyDescent="0.35">
      <c r="D2730" s="35"/>
    </row>
    <row r="2731" spans="4:4" customFormat="1" x14ac:dyDescent="0.35">
      <c r="D2731" s="35"/>
    </row>
    <row r="2732" spans="4:4" customFormat="1" x14ac:dyDescent="0.35">
      <c r="D2732" s="35"/>
    </row>
    <row r="2733" spans="4:4" customFormat="1" x14ac:dyDescent="0.35">
      <c r="D2733" s="35"/>
    </row>
    <row r="2734" spans="4:4" customFormat="1" x14ac:dyDescent="0.35">
      <c r="D2734" s="35"/>
    </row>
    <row r="2735" spans="4:4" customFormat="1" x14ac:dyDescent="0.35">
      <c r="D2735" s="35"/>
    </row>
    <row r="2736" spans="4:4" customFormat="1" x14ac:dyDescent="0.35">
      <c r="D2736" s="35"/>
    </row>
    <row r="2737" spans="4:4" customFormat="1" x14ac:dyDescent="0.35">
      <c r="D2737" s="35"/>
    </row>
    <row r="2738" spans="4:4" customFormat="1" x14ac:dyDescent="0.35">
      <c r="D2738" s="35"/>
    </row>
    <row r="2739" spans="4:4" customFormat="1" x14ac:dyDescent="0.35">
      <c r="D2739" s="35"/>
    </row>
    <row r="2740" spans="4:4" customFormat="1" x14ac:dyDescent="0.35">
      <c r="D2740" s="35"/>
    </row>
    <row r="2741" spans="4:4" customFormat="1" x14ac:dyDescent="0.35">
      <c r="D2741" s="35"/>
    </row>
    <row r="2742" spans="4:4" customFormat="1" x14ac:dyDescent="0.35">
      <c r="D2742" s="35"/>
    </row>
    <row r="2743" spans="4:4" customFormat="1" x14ac:dyDescent="0.35">
      <c r="D2743" s="35"/>
    </row>
    <row r="2744" spans="4:4" customFormat="1" x14ac:dyDescent="0.35">
      <c r="D2744" s="35"/>
    </row>
    <row r="2745" spans="4:4" customFormat="1" x14ac:dyDescent="0.35">
      <c r="D2745" s="35"/>
    </row>
    <row r="2746" spans="4:4" customFormat="1" x14ac:dyDescent="0.35">
      <c r="D2746" s="35"/>
    </row>
    <row r="2747" spans="4:4" customFormat="1" x14ac:dyDescent="0.35">
      <c r="D2747" s="35"/>
    </row>
    <row r="2748" spans="4:4" customFormat="1" x14ac:dyDescent="0.35">
      <c r="D2748" s="35"/>
    </row>
    <row r="2749" spans="4:4" customFormat="1" x14ac:dyDescent="0.35">
      <c r="D2749" s="35"/>
    </row>
    <row r="2750" spans="4:4" customFormat="1" x14ac:dyDescent="0.35">
      <c r="D2750" s="35"/>
    </row>
    <row r="2751" spans="4:4" customFormat="1" x14ac:dyDescent="0.35">
      <c r="D2751" s="35"/>
    </row>
    <row r="2752" spans="4:4" customFormat="1" x14ac:dyDescent="0.35">
      <c r="D2752" s="35"/>
    </row>
    <row r="2753" spans="4:4" customFormat="1" x14ac:dyDescent="0.35">
      <c r="D2753" s="35"/>
    </row>
    <row r="2754" spans="4:4" customFormat="1" x14ac:dyDescent="0.35">
      <c r="D2754" s="35"/>
    </row>
    <row r="2755" spans="4:4" customFormat="1" x14ac:dyDescent="0.35">
      <c r="D2755" s="35"/>
    </row>
    <row r="2756" spans="4:4" customFormat="1" x14ac:dyDescent="0.35">
      <c r="D2756" s="35"/>
    </row>
    <row r="2757" spans="4:4" customFormat="1" x14ac:dyDescent="0.35">
      <c r="D2757" s="35"/>
    </row>
    <row r="2758" spans="4:4" customFormat="1" x14ac:dyDescent="0.35">
      <c r="D2758" s="35"/>
    </row>
    <row r="2759" spans="4:4" customFormat="1" x14ac:dyDescent="0.35">
      <c r="D2759" s="35"/>
    </row>
    <row r="2760" spans="4:4" customFormat="1" x14ac:dyDescent="0.35">
      <c r="D2760" s="35"/>
    </row>
    <row r="2761" spans="4:4" customFormat="1" x14ac:dyDescent="0.35">
      <c r="D2761" s="35"/>
    </row>
    <row r="2762" spans="4:4" customFormat="1" x14ac:dyDescent="0.35">
      <c r="D2762" s="35"/>
    </row>
    <row r="2763" spans="4:4" customFormat="1" x14ac:dyDescent="0.35">
      <c r="D2763" s="35"/>
    </row>
    <row r="2764" spans="4:4" customFormat="1" x14ac:dyDescent="0.35">
      <c r="D2764" s="35"/>
    </row>
    <row r="2765" spans="4:4" customFormat="1" x14ac:dyDescent="0.35">
      <c r="D2765" s="35"/>
    </row>
    <row r="2766" spans="4:4" customFormat="1" x14ac:dyDescent="0.35">
      <c r="D2766" s="35"/>
    </row>
    <row r="2767" spans="4:4" customFormat="1" x14ac:dyDescent="0.35">
      <c r="D2767" s="35"/>
    </row>
    <row r="2768" spans="4:4" customFormat="1" x14ac:dyDescent="0.35">
      <c r="D2768" s="35"/>
    </row>
    <row r="2769" spans="4:4" customFormat="1" x14ac:dyDescent="0.35">
      <c r="D2769" s="35"/>
    </row>
    <row r="2770" spans="4:4" customFormat="1" x14ac:dyDescent="0.35">
      <c r="D2770" s="35"/>
    </row>
    <row r="2771" spans="4:4" customFormat="1" x14ac:dyDescent="0.35">
      <c r="D2771" s="35"/>
    </row>
    <row r="2772" spans="4:4" customFormat="1" x14ac:dyDescent="0.35">
      <c r="D2772" s="35"/>
    </row>
    <row r="2773" spans="4:4" customFormat="1" x14ac:dyDescent="0.35">
      <c r="D2773" s="35"/>
    </row>
    <row r="2774" spans="4:4" customFormat="1" x14ac:dyDescent="0.35">
      <c r="D2774" s="35"/>
    </row>
    <row r="2775" spans="4:4" customFormat="1" x14ac:dyDescent="0.35">
      <c r="D2775" s="35"/>
    </row>
    <row r="2776" spans="4:4" customFormat="1" x14ac:dyDescent="0.35">
      <c r="D2776" s="35"/>
    </row>
    <row r="2777" spans="4:4" customFormat="1" x14ac:dyDescent="0.35">
      <c r="D2777" s="35"/>
    </row>
    <row r="2778" spans="4:4" customFormat="1" x14ac:dyDescent="0.35">
      <c r="D2778" s="35"/>
    </row>
    <row r="2779" spans="4:4" customFormat="1" x14ac:dyDescent="0.35">
      <c r="D2779" s="35"/>
    </row>
    <row r="2780" spans="4:4" customFormat="1" x14ac:dyDescent="0.35">
      <c r="D2780" s="35"/>
    </row>
    <row r="2781" spans="4:4" customFormat="1" x14ac:dyDescent="0.35">
      <c r="D2781" s="35"/>
    </row>
    <row r="2782" spans="4:4" customFormat="1" x14ac:dyDescent="0.35">
      <c r="D2782" s="35"/>
    </row>
    <row r="2783" spans="4:4" customFormat="1" x14ac:dyDescent="0.35">
      <c r="D2783" s="35"/>
    </row>
    <row r="2784" spans="4:4" customFormat="1" x14ac:dyDescent="0.35">
      <c r="D2784" s="35"/>
    </row>
    <row r="2785" spans="4:4" customFormat="1" x14ac:dyDescent="0.35">
      <c r="D2785" s="35"/>
    </row>
    <row r="2786" spans="4:4" customFormat="1" x14ac:dyDescent="0.35">
      <c r="D2786" s="35"/>
    </row>
    <row r="2787" spans="4:4" customFormat="1" x14ac:dyDescent="0.35">
      <c r="D2787" s="35"/>
    </row>
    <row r="2788" spans="4:4" customFormat="1" x14ac:dyDescent="0.35">
      <c r="D2788" s="35"/>
    </row>
    <row r="2789" spans="4:4" customFormat="1" x14ac:dyDescent="0.35">
      <c r="D2789" s="35"/>
    </row>
    <row r="2790" spans="4:4" customFormat="1" x14ac:dyDescent="0.35">
      <c r="D2790" s="35"/>
    </row>
    <row r="2791" spans="4:4" customFormat="1" x14ac:dyDescent="0.35">
      <c r="D2791" s="35"/>
    </row>
    <row r="2792" spans="4:4" customFormat="1" x14ac:dyDescent="0.35">
      <c r="D2792" s="35"/>
    </row>
    <row r="2793" spans="4:4" customFormat="1" x14ac:dyDescent="0.35">
      <c r="D2793" s="35"/>
    </row>
    <row r="2794" spans="4:4" customFormat="1" x14ac:dyDescent="0.35">
      <c r="D2794" s="35"/>
    </row>
    <row r="2795" spans="4:4" customFormat="1" x14ac:dyDescent="0.35">
      <c r="D2795" s="35"/>
    </row>
    <row r="2796" spans="4:4" customFormat="1" x14ac:dyDescent="0.35">
      <c r="D2796" s="35"/>
    </row>
    <row r="2797" spans="4:4" customFormat="1" x14ac:dyDescent="0.35">
      <c r="D2797" s="35"/>
    </row>
    <row r="2798" spans="4:4" customFormat="1" x14ac:dyDescent="0.35">
      <c r="D2798" s="35"/>
    </row>
    <row r="2799" spans="4:4" customFormat="1" x14ac:dyDescent="0.35">
      <c r="D2799" s="35"/>
    </row>
    <row r="2800" spans="4:4" customFormat="1" x14ac:dyDescent="0.35">
      <c r="D2800" s="35"/>
    </row>
    <row r="2801" spans="4:4" customFormat="1" x14ac:dyDescent="0.35">
      <c r="D2801" s="35"/>
    </row>
    <row r="2802" spans="4:4" customFormat="1" x14ac:dyDescent="0.35">
      <c r="D2802" s="35"/>
    </row>
    <row r="2803" spans="4:4" customFormat="1" x14ac:dyDescent="0.35">
      <c r="D2803" s="35"/>
    </row>
    <row r="2804" spans="4:4" customFormat="1" x14ac:dyDescent="0.35">
      <c r="D2804" s="35"/>
    </row>
    <row r="2805" spans="4:4" customFormat="1" x14ac:dyDescent="0.35">
      <c r="D2805" s="35"/>
    </row>
    <row r="2806" spans="4:4" customFormat="1" x14ac:dyDescent="0.35">
      <c r="D2806" s="35"/>
    </row>
    <row r="2807" spans="4:4" customFormat="1" x14ac:dyDescent="0.35">
      <c r="D2807" s="35"/>
    </row>
    <row r="2808" spans="4:4" customFormat="1" x14ac:dyDescent="0.35">
      <c r="D2808" s="35"/>
    </row>
    <row r="2809" spans="4:4" customFormat="1" x14ac:dyDescent="0.35">
      <c r="D2809" s="35"/>
    </row>
    <row r="2810" spans="4:4" customFormat="1" x14ac:dyDescent="0.35">
      <c r="D2810" s="35"/>
    </row>
    <row r="2811" spans="4:4" customFormat="1" x14ac:dyDescent="0.35">
      <c r="D2811" s="35"/>
    </row>
    <row r="2812" spans="4:4" customFormat="1" x14ac:dyDescent="0.35">
      <c r="D2812" s="35"/>
    </row>
    <row r="2813" spans="4:4" customFormat="1" x14ac:dyDescent="0.35">
      <c r="D2813" s="35"/>
    </row>
    <row r="2814" spans="4:4" customFormat="1" x14ac:dyDescent="0.35">
      <c r="D2814" s="35"/>
    </row>
    <row r="2815" spans="4:4" customFormat="1" x14ac:dyDescent="0.35">
      <c r="D2815" s="35"/>
    </row>
    <row r="2816" spans="4:4" customFormat="1" x14ac:dyDescent="0.35">
      <c r="D2816" s="35"/>
    </row>
    <row r="2817" spans="4:4" customFormat="1" x14ac:dyDescent="0.35">
      <c r="D2817" s="35"/>
    </row>
    <row r="2818" spans="4:4" customFormat="1" x14ac:dyDescent="0.35">
      <c r="D2818" s="35"/>
    </row>
    <row r="2819" spans="4:4" customFormat="1" x14ac:dyDescent="0.35">
      <c r="D2819" s="35"/>
    </row>
    <row r="2820" spans="4:4" customFormat="1" x14ac:dyDescent="0.35">
      <c r="D2820" s="35"/>
    </row>
    <row r="2821" spans="4:4" customFormat="1" x14ac:dyDescent="0.35">
      <c r="D2821" s="35"/>
    </row>
    <row r="2822" spans="4:4" customFormat="1" x14ac:dyDescent="0.35">
      <c r="D2822" s="35"/>
    </row>
    <row r="2823" spans="4:4" customFormat="1" x14ac:dyDescent="0.35">
      <c r="D2823" s="35"/>
    </row>
    <row r="2824" spans="4:4" customFormat="1" x14ac:dyDescent="0.35">
      <c r="D2824" s="35"/>
    </row>
    <row r="2825" spans="4:4" customFormat="1" x14ac:dyDescent="0.35">
      <c r="D2825" s="35"/>
    </row>
    <row r="2826" spans="4:4" customFormat="1" x14ac:dyDescent="0.35">
      <c r="D2826" s="35"/>
    </row>
    <row r="2827" spans="4:4" customFormat="1" x14ac:dyDescent="0.35">
      <c r="D2827" s="35"/>
    </row>
    <row r="2828" spans="4:4" customFormat="1" x14ac:dyDescent="0.35">
      <c r="D2828" s="35"/>
    </row>
    <row r="2829" spans="4:4" customFormat="1" x14ac:dyDescent="0.35">
      <c r="D2829" s="35"/>
    </row>
    <row r="2830" spans="4:4" customFormat="1" x14ac:dyDescent="0.35">
      <c r="D2830" s="35"/>
    </row>
    <row r="2831" spans="4:4" customFormat="1" x14ac:dyDescent="0.35">
      <c r="D2831" s="35"/>
    </row>
    <row r="2832" spans="4:4" customFormat="1" x14ac:dyDescent="0.35">
      <c r="D2832" s="35"/>
    </row>
    <row r="2833" spans="4:4" customFormat="1" x14ac:dyDescent="0.35">
      <c r="D2833" s="35"/>
    </row>
    <row r="2834" spans="4:4" customFormat="1" x14ac:dyDescent="0.35">
      <c r="D2834" s="35"/>
    </row>
    <row r="2835" spans="4:4" customFormat="1" x14ac:dyDescent="0.35">
      <c r="D2835" s="35"/>
    </row>
    <row r="2836" spans="4:4" customFormat="1" x14ac:dyDescent="0.35">
      <c r="D2836" s="35"/>
    </row>
    <row r="2837" spans="4:4" customFormat="1" x14ac:dyDescent="0.35">
      <c r="D2837" s="35"/>
    </row>
    <row r="2838" spans="4:4" customFormat="1" x14ac:dyDescent="0.35">
      <c r="D2838" s="35"/>
    </row>
    <row r="2839" spans="4:4" customFormat="1" x14ac:dyDescent="0.35">
      <c r="D2839" s="35"/>
    </row>
    <row r="2840" spans="4:4" customFormat="1" x14ac:dyDescent="0.35">
      <c r="D2840" s="35"/>
    </row>
    <row r="2841" spans="4:4" customFormat="1" x14ac:dyDescent="0.35">
      <c r="D2841" s="35"/>
    </row>
    <row r="2842" spans="4:4" customFormat="1" x14ac:dyDescent="0.35">
      <c r="D2842" s="35"/>
    </row>
    <row r="2843" spans="4:4" customFormat="1" x14ac:dyDescent="0.35">
      <c r="D2843" s="35"/>
    </row>
    <row r="2844" spans="4:4" customFormat="1" x14ac:dyDescent="0.35">
      <c r="D2844" s="35"/>
    </row>
    <row r="2845" spans="4:4" customFormat="1" x14ac:dyDescent="0.35">
      <c r="D2845" s="35"/>
    </row>
    <row r="2846" spans="4:4" customFormat="1" x14ac:dyDescent="0.35">
      <c r="D2846" s="35"/>
    </row>
    <row r="2847" spans="4:4" customFormat="1" x14ac:dyDescent="0.35">
      <c r="D2847" s="35"/>
    </row>
    <row r="2848" spans="4:4" customFormat="1" x14ac:dyDescent="0.35">
      <c r="D2848" s="35"/>
    </row>
    <row r="2849" spans="4:4" customFormat="1" x14ac:dyDescent="0.35">
      <c r="D2849" s="35"/>
    </row>
    <row r="2850" spans="4:4" customFormat="1" x14ac:dyDescent="0.35">
      <c r="D2850" s="35"/>
    </row>
    <row r="2851" spans="4:4" customFormat="1" x14ac:dyDescent="0.35">
      <c r="D2851" s="35"/>
    </row>
    <row r="2852" spans="4:4" customFormat="1" x14ac:dyDescent="0.35">
      <c r="D2852" s="35"/>
    </row>
    <row r="2853" spans="4:4" customFormat="1" x14ac:dyDescent="0.35">
      <c r="D2853" s="35"/>
    </row>
    <row r="2854" spans="4:4" customFormat="1" x14ac:dyDescent="0.35">
      <c r="D2854" s="35"/>
    </row>
    <row r="2855" spans="4:4" customFormat="1" x14ac:dyDescent="0.35">
      <c r="D2855" s="35"/>
    </row>
    <row r="2856" spans="4:4" customFormat="1" x14ac:dyDescent="0.35">
      <c r="D2856" s="35"/>
    </row>
    <row r="2857" spans="4:4" customFormat="1" x14ac:dyDescent="0.35">
      <c r="D2857" s="35"/>
    </row>
    <row r="2858" spans="4:4" customFormat="1" x14ac:dyDescent="0.35">
      <c r="D2858" s="35"/>
    </row>
    <row r="2859" spans="4:4" customFormat="1" x14ac:dyDescent="0.35">
      <c r="D2859" s="35"/>
    </row>
    <row r="2860" spans="4:4" customFormat="1" x14ac:dyDescent="0.35">
      <c r="D2860" s="35"/>
    </row>
    <row r="2861" spans="4:4" customFormat="1" x14ac:dyDescent="0.35">
      <c r="D2861" s="35"/>
    </row>
    <row r="2862" spans="4:4" customFormat="1" x14ac:dyDescent="0.35">
      <c r="D2862" s="35"/>
    </row>
    <row r="2863" spans="4:4" customFormat="1" x14ac:dyDescent="0.35">
      <c r="D2863" s="35"/>
    </row>
    <row r="2864" spans="4:4" customFormat="1" x14ac:dyDescent="0.35">
      <c r="D2864" s="35"/>
    </row>
    <row r="2865" spans="4:4" customFormat="1" x14ac:dyDescent="0.35">
      <c r="D2865" s="35"/>
    </row>
    <row r="2866" spans="4:4" customFormat="1" x14ac:dyDescent="0.35">
      <c r="D2866" s="35"/>
    </row>
    <row r="2867" spans="4:4" customFormat="1" x14ac:dyDescent="0.35">
      <c r="D2867" s="35"/>
    </row>
    <row r="2868" spans="4:4" customFormat="1" x14ac:dyDescent="0.35">
      <c r="D2868" s="35"/>
    </row>
    <row r="2869" spans="4:4" customFormat="1" x14ac:dyDescent="0.35">
      <c r="D2869" s="35"/>
    </row>
    <row r="2870" spans="4:4" customFormat="1" x14ac:dyDescent="0.35">
      <c r="D2870" s="35"/>
    </row>
    <row r="2871" spans="4:4" customFormat="1" x14ac:dyDescent="0.35">
      <c r="D2871" s="35"/>
    </row>
    <row r="2872" spans="4:4" customFormat="1" x14ac:dyDescent="0.35">
      <c r="D2872" s="35"/>
    </row>
    <row r="2873" spans="4:4" customFormat="1" x14ac:dyDescent="0.35">
      <c r="D2873" s="35"/>
    </row>
    <row r="2874" spans="4:4" customFormat="1" x14ac:dyDescent="0.35">
      <c r="D2874" s="35"/>
    </row>
    <row r="2875" spans="4:4" customFormat="1" x14ac:dyDescent="0.35">
      <c r="D2875" s="35"/>
    </row>
    <row r="2876" spans="4:4" customFormat="1" x14ac:dyDescent="0.35">
      <c r="D2876" s="35"/>
    </row>
    <row r="2877" spans="4:4" customFormat="1" x14ac:dyDescent="0.35">
      <c r="D2877" s="35"/>
    </row>
    <row r="2878" spans="4:4" customFormat="1" x14ac:dyDescent="0.35">
      <c r="D2878" s="35"/>
    </row>
    <row r="2879" spans="4:4" customFormat="1" x14ac:dyDescent="0.35">
      <c r="D2879" s="35"/>
    </row>
    <row r="2880" spans="4:4" customFormat="1" x14ac:dyDescent="0.35">
      <c r="D2880" s="35"/>
    </row>
    <row r="2881" spans="4:4" customFormat="1" x14ac:dyDescent="0.35">
      <c r="D2881" s="35"/>
    </row>
    <row r="2882" spans="4:4" customFormat="1" x14ac:dyDescent="0.35">
      <c r="D2882" s="35"/>
    </row>
    <row r="2883" spans="4:4" customFormat="1" x14ac:dyDescent="0.35">
      <c r="D2883" s="35"/>
    </row>
    <row r="2884" spans="4:4" customFormat="1" x14ac:dyDescent="0.35">
      <c r="D2884" s="35"/>
    </row>
    <row r="2885" spans="4:4" customFormat="1" x14ac:dyDescent="0.35">
      <c r="D2885" s="35"/>
    </row>
    <row r="2886" spans="4:4" customFormat="1" x14ac:dyDescent="0.35">
      <c r="D2886" s="35"/>
    </row>
    <row r="2887" spans="4:4" customFormat="1" x14ac:dyDescent="0.35">
      <c r="D2887" s="35"/>
    </row>
    <row r="2888" spans="4:4" customFormat="1" x14ac:dyDescent="0.35">
      <c r="D2888" s="35"/>
    </row>
    <row r="2889" spans="4:4" customFormat="1" x14ac:dyDescent="0.35">
      <c r="D2889" s="35"/>
    </row>
    <row r="2890" spans="4:4" customFormat="1" x14ac:dyDescent="0.35">
      <c r="D2890" s="35"/>
    </row>
    <row r="2891" spans="4:4" customFormat="1" x14ac:dyDescent="0.35">
      <c r="D2891" s="35"/>
    </row>
    <row r="2892" spans="4:4" customFormat="1" x14ac:dyDescent="0.35">
      <c r="D2892" s="35"/>
    </row>
    <row r="2893" spans="4:4" customFormat="1" x14ac:dyDescent="0.35">
      <c r="D2893" s="35"/>
    </row>
    <row r="2894" spans="4:4" customFormat="1" x14ac:dyDescent="0.35">
      <c r="D2894" s="35"/>
    </row>
    <row r="2895" spans="4:4" customFormat="1" x14ac:dyDescent="0.35">
      <c r="D2895" s="35"/>
    </row>
    <row r="2896" spans="4:4" customFormat="1" x14ac:dyDescent="0.35">
      <c r="D2896" s="35"/>
    </row>
    <row r="2897" spans="4:4" customFormat="1" x14ac:dyDescent="0.35">
      <c r="D2897" s="35"/>
    </row>
    <row r="2898" spans="4:4" customFormat="1" x14ac:dyDescent="0.35">
      <c r="D2898" s="35"/>
    </row>
    <row r="2899" spans="4:4" customFormat="1" x14ac:dyDescent="0.35">
      <c r="D2899" s="35"/>
    </row>
    <row r="2900" spans="4:4" customFormat="1" x14ac:dyDescent="0.35">
      <c r="D2900" s="35"/>
    </row>
    <row r="2901" spans="4:4" customFormat="1" x14ac:dyDescent="0.35">
      <c r="D2901" s="35"/>
    </row>
    <row r="2902" spans="4:4" customFormat="1" x14ac:dyDescent="0.35">
      <c r="D2902" s="35"/>
    </row>
    <row r="2903" spans="4:4" customFormat="1" x14ac:dyDescent="0.35">
      <c r="D2903" s="35"/>
    </row>
    <row r="2904" spans="4:4" customFormat="1" x14ac:dyDescent="0.35">
      <c r="D2904" s="35"/>
    </row>
    <row r="2905" spans="4:4" customFormat="1" x14ac:dyDescent="0.35">
      <c r="D2905" s="35"/>
    </row>
    <row r="2906" spans="4:4" customFormat="1" x14ac:dyDescent="0.35">
      <c r="D2906" s="35"/>
    </row>
    <row r="2907" spans="4:4" customFormat="1" x14ac:dyDescent="0.35">
      <c r="D2907" s="35"/>
    </row>
    <row r="2908" spans="4:4" customFormat="1" x14ac:dyDescent="0.35">
      <c r="D2908" s="35"/>
    </row>
    <row r="2909" spans="4:4" customFormat="1" x14ac:dyDescent="0.35">
      <c r="D2909" s="35"/>
    </row>
    <row r="2910" spans="4:4" customFormat="1" x14ac:dyDescent="0.35">
      <c r="D2910" s="35"/>
    </row>
    <row r="2911" spans="4:4" customFormat="1" x14ac:dyDescent="0.35">
      <c r="D2911" s="35"/>
    </row>
    <row r="2912" spans="4:4" customFormat="1" x14ac:dyDescent="0.35">
      <c r="D2912" s="35"/>
    </row>
    <row r="2913" spans="4:4" customFormat="1" x14ac:dyDescent="0.35">
      <c r="D2913" s="35"/>
    </row>
    <row r="2914" spans="4:4" customFormat="1" x14ac:dyDescent="0.35">
      <c r="D2914" s="35"/>
    </row>
    <row r="2915" spans="4:4" customFormat="1" x14ac:dyDescent="0.35">
      <c r="D2915" s="35"/>
    </row>
    <row r="2916" spans="4:4" customFormat="1" x14ac:dyDescent="0.35">
      <c r="D2916" s="35"/>
    </row>
    <row r="2917" spans="4:4" customFormat="1" x14ac:dyDescent="0.35">
      <c r="D2917" s="35"/>
    </row>
    <row r="2918" spans="4:4" customFormat="1" x14ac:dyDescent="0.35">
      <c r="D2918" s="35"/>
    </row>
    <row r="2919" spans="4:4" customFormat="1" x14ac:dyDescent="0.35">
      <c r="D2919" s="35"/>
    </row>
    <row r="2920" spans="4:4" customFormat="1" x14ac:dyDescent="0.35">
      <c r="D2920" s="35"/>
    </row>
    <row r="2921" spans="4:4" customFormat="1" x14ac:dyDescent="0.35">
      <c r="D2921" s="35"/>
    </row>
    <row r="2922" spans="4:4" customFormat="1" x14ac:dyDescent="0.35">
      <c r="D2922" s="35"/>
    </row>
    <row r="2923" spans="4:4" customFormat="1" x14ac:dyDescent="0.35">
      <c r="D2923" s="35"/>
    </row>
    <row r="2924" spans="4:4" customFormat="1" x14ac:dyDescent="0.35">
      <c r="D2924" s="35"/>
    </row>
    <row r="2925" spans="4:4" customFormat="1" x14ac:dyDescent="0.35">
      <c r="D2925" s="35"/>
    </row>
    <row r="2926" spans="4:4" customFormat="1" x14ac:dyDescent="0.35">
      <c r="D2926" s="35"/>
    </row>
    <row r="2927" spans="4:4" customFormat="1" x14ac:dyDescent="0.35">
      <c r="D2927" s="35"/>
    </row>
    <row r="2928" spans="4:4" customFormat="1" x14ac:dyDescent="0.35">
      <c r="D2928" s="35"/>
    </row>
    <row r="2929" spans="4:4" customFormat="1" x14ac:dyDescent="0.35">
      <c r="D2929" s="35"/>
    </row>
    <row r="2930" spans="4:4" customFormat="1" x14ac:dyDescent="0.35">
      <c r="D2930" s="35"/>
    </row>
    <row r="2931" spans="4:4" customFormat="1" x14ac:dyDescent="0.35">
      <c r="D2931" s="35"/>
    </row>
    <row r="2932" spans="4:4" customFormat="1" x14ac:dyDescent="0.35">
      <c r="D2932" s="35"/>
    </row>
    <row r="2933" spans="4:4" customFormat="1" x14ac:dyDescent="0.35">
      <c r="D2933" s="35"/>
    </row>
    <row r="2934" spans="4:4" customFormat="1" x14ac:dyDescent="0.35">
      <c r="D2934" s="35"/>
    </row>
    <row r="2935" spans="4:4" customFormat="1" x14ac:dyDescent="0.35">
      <c r="D2935" s="35"/>
    </row>
    <row r="2936" spans="4:4" customFormat="1" x14ac:dyDescent="0.35">
      <c r="D2936" s="35"/>
    </row>
    <row r="2937" spans="4:4" customFormat="1" x14ac:dyDescent="0.35">
      <c r="D2937" s="35"/>
    </row>
    <row r="2938" spans="4:4" customFormat="1" x14ac:dyDescent="0.35">
      <c r="D2938" s="35"/>
    </row>
    <row r="2939" spans="4:4" customFormat="1" x14ac:dyDescent="0.35">
      <c r="D2939" s="35"/>
    </row>
    <row r="2940" spans="4:4" customFormat="1" x14ac:dyDescent="0.35">
      <c r="D2940" s="35"/>
    </row>
    <row r="2941" spans="4:4" customFormat="1" x14ac:dyDescent="0.35">
      <c r="D2941" s="35"/>
    </row>
    <row r="2942" spans="4:4" customFormat="1" x14ac:dyDescent="0.35">
      <c r="D2942" s="35"/>
    </row>
    <row r="2943" spans="4:4" customFormat="1" x14ac:dyDescent="0.35">
      <c r="D2943" s="35"/>
    </row>
    <row r="2944" spans="4:4" customFormat="1" x14ac:dyDescent="0.35">
      <c r="D2944" s="35"/>
    </row>
    <row r="2945" spans="4:4" customFormat="1" x14ac:dyDescent="0.35">
      <c r="D2945" s="35"/>
    </row>
    <row r="2946" spans="4:4" customFormat="1" x14ac:dyDescent="0.35">
      <c r="D2946" s="35"/>
    </row>
    <row r="2947" spans="4:4" customFormat="1" x14ac:dyDescent="0.35">
      <c r="D2947" s="35"/>
    </row>
    <row r="2948" spans="4:4" customFormat="1" x14ac:dyDescent="0.35">
      <c r="D2948" s="35"/>
    </row>
    <row r="2949" spans="4:4" customFormat="1" x14ac:dyDescent="0.35">
      <c r="D2949" s="35"/>
    </row>
    <row r="2950" spans="4:4" customFormat="1" x14ac:dyDescent="0.35">
      <c r="D2950" s="35"/>
    </row>
    <row r="2951" spans="4:4" customFormat="1" x14ac:dyDescent="0.35">
      <c r="D2951" s="35"/>
    </row>
    <row r="2952" spans="4:4" customFormat="1" x14ac:dyDescent="0.35">
      <c r="D2952" s="35"/>
    </row>
    <row r="2953" spans="4:4" customFormat="1" x14ac:dyDescent="0.35">
      <c r="D2953" s="35"/>
    </row>
    <row r="2954" spans="4:4" customFormat="1" x14ac:dyDescent="0.35">
      <c r="D2954" s="35"/>
    </row>
    <row r="2955" spans="4:4" customFormat="1" x14ac:dyDescent="0.35">
      <c r="D2955" s="35"/>
    </row>
    <row r="2956" spans="4:4" customFormat="1" x14ac:dyDescent="0.35">
      <c r="D2956" s="35"/>
    </row>
    <row r="2957" spans="4:4" customFormat="1" x14ac:dyDescent="0.35">
      <c r="D2957" s="35"/>
    </row>
    <row r="2958" spans="4:4" customFormat="1" x14ac:dyDescent="0.35">
      <c r="D2958" s="35"/>
    </row>
    <row r="2959" spans="4:4" customFormat="1" x14ac:dyDescent="0.35">
      <c r="D2959" s="35"/>
    </row>
    <row r="2960" spans="4:4" customFormat="1" x14ac:dyDescent="0.35">
      <c r="D2960" s="35"/>
    </row>
    <row r="2961" spans="4:4" customFormat="1" x14ac:dyDescent="0.35">
      <c r="D2961" s="35"/>
    </row>
    <row r="2962" spans="4:4" customFormat="1" x14ac:dyDescent="0.35">
      <c r="D2962" s="35"/>
    </row>
    <row r="2963" spans="4:4" customFormat="1" x14ac:dyDescent="0.35">
      <c r="D2963" s="35"/>
    </row>
    <row r="2964" spans="4:4" customFormat="1" x14ac:dyDescent="0.35">
      <c r="D2964" s="35"/>
    </row>
    <row r="2965" spans="4:4" customFormat="1" x14ac:dyDescent="0.35">
      <c r="D2965" s="35"/>
    </row>
    <row r="2966" spans="4:4" customFormat="1" x14ac:dyDescent="0.35">
      <c r="D2966" s="35"/>
    </row>
    <row r="2967" spans="4:4" customFormat="1" x14ac:dyDescent="0.35">
      <c r="D2967" s="35"/>
    </row>
    <row r="2968" spans="4:4" customFormat="1" x14ac:dyDescent="0.35">
      <c r="D2968" s="35"/>
    </row>
    <row r="2969" spans="4:4" customFormat="1" x14ac:dyDescent="0.35">
      <c r="D2969" s="35"/>
    </row>
    <row r="2970" spans="4:4" customFormat="1" x14ac:dyDescent="0.35">
      <c r="D2970" s="35"/>
    </row>
    <row r="2971" spans="4:4" customFormat="1" x14ac:dyDescent="0.35">
      <c r="D2971" s="35"/>
    </row>
    <row r="2972" spans="4:4" customFormat="1" x14ac:dyDescent="0.35">
      <c r="D2972" s="35"/>
    </row>
    <row r="2973" spans="4:4" customFormat="1" x14ac:dyDescent="0.35">
      <c r="D2973" s="35"/>
    </row>
    <row r="2974" spans="4:4" customFormat="1" x14ac:dyDescent="0.35">
      <c r="D2974" s="35"/>
    </row>
    <row r="2975" spans="4:4" customFormat="1" x14ac:dyDescent="0.35">
      <c r="D2975" s="35"/>
    </row>
    <row r="2976" spans="4:4" customFormat="1" x14ac:dyDescent="0.35">
      <c r="D2976" s="35"/>
    </row>
    <row r="2977" spans="4:4" customFormat="1" x14ac:dyDescent="0.35">
      <c r="D2977" s="35"/>
    </row>
    <row r="2978" spans="4:4" customFormat="1" x14ac:dyDescent="0.35">
      <c r="D2978" s="35"/>
    </row>
    <row r="2979" spans="4:4" customFormat="1" x14ac:dyDescent="0.35">
      <c r="D2979" s="35"/>
    </row>
    <row r="2980" spans="4:4" customFormat="1" x14ac:dyDescent="0.35">
      <c r="D2980" s="35"/>
    </row>
    <row r="2981" spans="4:4" customFormat="1" x14ac:dyDescent="0.35">
      <c r="D2981" s="35"/>
    </row>
    <row r="2982" spans="4:4" customFormat="1" x14ac:dyDescent="0.35">
      <c r="D2982" s="35"/>
    </row>
    <row r="2983" spans="4:4" customFormat="1" x14ac:dyDescent="0.35">
      <c r="D2983" s="35"/>
    </row>
    <row r="2984" spans="4:4" customFormat="1" x14ac:dyDescent="0.35">
      <c r="D2984" s="35"/>
    </row>
    <row r="2985" spans="4:4" customFormat="1" x14ac:dyDescent="0.35">
      <c r="D2985" s="35"/>
    </row>
    <row r="2986" spans="4:4" customFormat="1" x14ac:dyDescent="0.35">
      <c r="D2986" s="35"/>
    </row>
    <row r="2987" spans="4:4" customFormat="1" x14ac:dyDescent="0.35">
      <c r="D2987" s="35"/>
    </row>
    <row r="2988" spans="4:4" customFormat="1" x14ac:dyDescent="0.35">
      <c r="D2988" s="35"/>
    </row>
    <row r="2989" spans="4:4" customFormat="1" x14ac:dyDescent="0.35">
      <c r="D2989" s="35"/>
    </row>
    <row r="2990" spans="4:4" customFormat="1" x14ac:dyDescent="0.35">
      <c r="D2990" s="35"/>
    </row>
    <row r="2991" spans="4:4" customFormat="1" x14ac:dyDescent="0.35">
      <c r="D2991" s="35"/>
    </row>
    <row r="2992" spans="4:4" customFormat="1" x14ac:dyDescent="0.35">
      <c r="D2992" s="35"/>
    </row>
    <row r="2993" spans="4:4" customFormat="1" x14ac:dyDescent="0.35">
      <c r="D2993" s="35"/>
    </row>
    <row r="2994" spans="4:4" customFormat="1" x14ac:dyDescent="0.35">
      <c r="D2994" s="35"/>
    </row>
    <row r="2995" spans="4:4" customFormat="1" x14ac:dyDescent="0.35">
      <c r="D2995" s="35"/>
    </row>
    <row r="2996" spans="4:4" customFormat="1" x14ac:dyDescent="0.35">
      <c r="D2996" s="35"/>
    </row>
    <row r="2997" spans="4:4" customFormat="1" x14ac:dyDescent="0.35">
      <c r="D2997" s="35"/>
    </row>
    <row r="2998" spans="4:4" customFormat="1" x14ac:dyDescent="0.35">
      <c r="D2998" s="35"/>
    </row>
    <row r="2999" spans="4:4" customFormat="1" x14ac:dyDescent="0.35">
      <c r="D2999" s="35"/>
    </row>
    <row r="3000" spans="4:4" customFormat="1" x14ac:dyDescent="0.35">
      <c r="D3000" s="35"/>
    </row>
    <row r="3001" spans="4:4" customFormat="1" x14ac:dyDescent="0.35">
      <c r="D3001" s="35"/>
    </row>
    <row r="3002" spans="4:4" customFormat="1" x14ac:dyDescent="0.35">
      <c r="D3002" s="35"/>
    </row>
    <row r="3003" spans="4:4" customFormat="1" x14ac:dyDescent="0.35">
      <c r="D3003" s="35"/>
    </row>
    <row r="3004" spans="4:4" customFormat="1" x14ac:dyDescent="0.35">
      <c r="D3004" s="35"/>
    </row>
    <row r="3005" spans="4:4" customFormat="1" x14ac:dyDescent="0.35">
      <c r="D3005" s="35"/>
    </row>
    <row r="3006" spans="4:4" customFormat="1" x14ac:dyDescent="0.35">
      <c r="D3006" s="35"/>
    </row>
    <row r="3007" spans="4:4" customFormat="1" x14ac:dyDescent="0.35">
      <c r="D3007" s="35"/>
    </row>
    <row r="3008" spans="4:4" customFormat="1" x14ac:dyDescent="0.35">
      <c r="D3008" s="35"/>
    </row>
    <row r="3009" spans="4:4" customFormat="1" x14ac:dyDescent="0.35">
      <c r="D3009" s="35"/>
    </row>
    <row r="3010" spans="4:4" customFormat="1" x14ac:dyDescent="0.35">
      <c r="D3010" s="35"/>
    </row>
    <row r="3011" spans="4:4" customFormat="1" x14ac:dyDescent="0.35">
      <c r="D3011" s="35"/>
    </row>
    <row r="3012" spans="4:4" customFormat="1" x14ac:dyDescent="0.35">
      <c r="D3012" s="35"/>
    </row>
    <row r="3013" spans="4:4" customFormat="1" x14ac:dyDescent="0.35">
      <c r="D3013" s="35"/>
    </row>
    <row r="3014" spans="4:4" customFormat="1" x14ac:dyDescent="0.35">
      <c r="D3014" s="35"/>
    </row>
    <row r="3015" spans="4:4" customFormat="1" x14ac:dyDescent="0.35">
      <c r="D3015" s="35"/>
    </row>
    <row r="3016" spans="4:4" customFormat="1" x14ac:dyDescent="0.35">
      <c r="D3016" s="35"/>
    </row>
    <row r="3017" spans="4:4" customFormat="1" x14ac:dyDescent="0.35">
      <c r="D3017" s="35"/>
    </row>
    <row r="3018" spans="4:4" customFormat="1" x14ac:dyDescent="0.35">
      <c r="D3018" s="35"/>
    </row>
    <row r="3019" spans="4:4" customFormat="1" x14ac:dyDescent="0.35">
      <c r="D3019" s="35"/>
    </row>
    <row r="3020" spans="4:4" customFormat="1" x14ac:dyDescent="0.35">
      <c r="D3020" s="35"/>
    </row>
    <row r="3021" spans="4:4" customFormat="1" x14ac:dyDescent="0.35">
      <c r="D3021" s="35"/>
    </row>
    <row r="3022" spans="4:4" customFormat="1" x14ac:dyDescent="0.35">
      <c r="D3022" s="35"/>
    </row>
    <row r="3023" spans="4:4" customFormat="1" x14ac:dyDescent="0.35">
      <c r="D3023" s="35"/>
    </row>
    <row r="3024" spans="4:4" customFormat="1" x14ac:dyDescent="0.35">
      <c r="D3024" s="35"/>
    </row>
    <row r="3025" spans="4:4" customFormat="1" x14ac:dyDescent="0.35">
      <c r="D3025" s="35"/>
    </row>
    <row r="3026" spans="4:4" customFormat="1" x14ac:dyDescent="0.35">
      <c r="D3026" s="35"/>
    </row>
    <row r="3027" spans="4:4" customFormat="1" x14ac:dyDescent="0.35">
      <c r="D3027" s="35"/>
    </row>
    <row r="3028" spans="4:4" customFormat="1" x14ac:dyDescent="0.35">
      <c r="D3028" s="35"/>
    </row>
    <row r="3029" spans="4:4" customFormat="1" x14ac:dyDescent="0.35">
      <c r="D3029" s="35"/>
    </row>
    <row r="3030" spans="4:4" customFormat="1" x14ac:dyDescent="0.35">
      <c r="D3030" s="35"/>
    </row>
    <row r="3031" spans="4:4" customFormat="1" x14ac:dyDescent="0.35">
      <c r="D3031" s="35"/>
    </row>
    <row r="3032" spans="4:4" customFormat="1" x14ac:dyDescent="0.35">
      <c r="D3032" s="35"/>
    </row>
    <row r="3033" spans="4:4" customFormat="1" x14ac:dyDescent="0.35">
      <c r="D3033" s="35"/>
    </row>
    <row r="3034" spans="4:4" customFormat="1" x14ac:dyDescent="0.35">
      <c r="D3034" s="35"/>
    </row>
    <row r="3035" spans="4:4" customFormat="1" x14ac:dyDescent="0.35">
      <c r="D3035" s="35"/>
    </row>
    <row r="3036" spans="4:4" customFormat="1" x14ac:dyDescent="0.35">
      <c r="D3036" s="35"/>
    </row>
    <row r="3037" spans="4:4" customFormat="1" x14ac:dyDescent="0.35">
      <c r="D3037" s="35"/>
    </row>
    <row r="3038" spans="4:4" customFormat="1" x14ac:dyDescent="0.35">
      <c r="D3038" s="35"/>
    </row>
    <row r="3039" spans="4:4" customFormat="1" x14ac:dyDescent="0.35">
      <c r="D3039" s="35"/>
    </row>
    <row r="3040" spans="4:4" customFormat="1" x14ac:dyDescent="0.35">
      <c r="D3040" s="35"/>
    </row>
    <row r="3041" spans="4:4" customFormat="1" x14ac:dyDescent="0.35">
      <c r="D3041" s="35"/>
    </row>
    <row r="3042" spans="4:4" customFormat="1" x14ac:dyDescent="0.35">
      <c r="D3042" s="35"/>
    </row>
    <row r="3043" spans="4:4" customFormat="1" x14ac:dyDescent="0.35">
      <c r="D3043" s="35"/>
    </row>
    <row r="3044" spans="4:4" customFormat="1" x14ac:dyDescent="0.35">
      <c r="D3044" s="35"/>
    </row>
    <row r="3045" spans="4:4" customFormat="1" x14ac:dyDescent="0.35">
      <c r="D3045" s="35"/>
    </row>
    <row r="3046" spans="4:4" customFormat="1" x14ac:dyDescent="0.35">
      <c r="D3046" s="35"/>
    </row>
    <row r="3047" spans="4:4" customFormat="1" x14ac:dyDescent="0.35">
      <c r="D3047" s="35"/>
    </row>
    <row r="3048" spans="4:4" customFormat="1" x14ac:dyDescent="0.35">
      <c r="D3048" s="35"/>
    </row>
    <row r="3049" spans="4:4" customFormat="1" x14ac:dyDescent="0.35">
      <c r="D3049" s="35"/>
    </row>
    <row r="3050" spans="4:4" customFormat="1" x14ac:dyDescent="0.35">
      <c r="D3050" s="35"/>
    </row>
    <row r="3051" spans="4:4" customFormat="1" x14ac:dyDescent="0.35">
      <c r="D3051" s="35"/>
    </row>
    <row r="3052" spans="4:4" customFormat="1" x14ac:dyDescent="0.35">
      <c r="D3052" s="35"/>
    </row>
    <row r="3053" spans="4:4" customFormat="1" x14ac:dyDescent="0.35">
      <c r="D3053" s="35"/>
    </row>
    <row r="3054" spans="4:4" customFormat="1" x14ac:dyDescent="0.35">
      <c r="D3054" s="35"/>
    </row>
    <row r="3055" spans="4:4" customFormat="1" x14ac:dyDescent="0.35">
      <c r="D3055" s="35"/>
    </row>
    <row r="3056" spans="4:4" customFormat="1" x14ac:dyDescent="0.35">
      <c r="D3056" s="35"/>
    </row>
    <row r="3057" spans="4:4" customFormat="1" x14ac:dyDescent="0.35">
      <c r="D3057" s="35"/>
    </row>
    <row r="3058" spans="4:4" customFormat="1" x14ac:dyDescent="0.35">
      <c r="D3058" s="35"/>
    </row>
    <row r="3059" spans="4:4" customFormat="1" x14ac:dyDescent="0.35">
      <c r="D3059" s="35"/>
    </row>
    <row r="3060" spans="4:4" customFormat="1" x14ac:dyDescent="0.35">
      <c r="D3060" s="35"/>
    </row>
    <row r="3061" spans="4:4" customFormat="1" x14ac:dyDescent="0.35">
      <c r="D3061" s="35"/>
    </row>
    <row r="3062" spans="4:4" customFormat="1" x14ac:dyDescent="0.35">
      <c r="D3062" s="35"/>
    </row>
    <row r="3063" spans="4:4" customFormat="1" x14ac:dyDescent="0.35">
      <c r="D3063" s="35"/>
    </row>
    <row r="3064" spans="4:4" customFormat="1" x14ac:dyDescent="0.35">
      <c r="D3064" s="35"/>
    </row>
    <row r="3065" spans="4:4" customFormat="1" x14ac:dyDescent="0.35">
      <c r="D3065" s="35"/>
    </row>
    <row r="3066" spans="4:4" customFormat="1" x14ac:dyDescent="0.35">
      <c r="D3066" s="35"/>
    </row>
    <row r="3067" spans="4:4" customFormat="1" x14ac:dyDescent="0.35">
      <c r="D3067" s="35"/>
    </row>
    <row r="3068" spans="4:4" customFormat="1" x14ac:dyDescent="0.35">
      <c r="D3068" s="35"/>
    </row>
    <row r="3069" spans="4:4" customFormat="1" x14ac:dyDescent="0.35">
      <c r="D3069" s="35"/>
    </row>
    <row r="3070" spans="4:4" customFormat="1" x14ac:dyDescent="0.35">
      <c r="D3070" s="35"/>
    </row>
    <row r="3071" spans="4:4" customFormat="1" x14ac:dyDescent="0.35">
      <c r="D3071" s="35"/>
    </row>
    <row r="3072" spans="4:4" customFormat="1" x14ac:dyDescent="0.35">
      <c r="D3072" s="35"/>
    </row>
    <row r="3073" spans="4:4" customFormat="1" x14ac:dyDescent="0.35">
      <c r="D3073" s="35"/>
    </row>
    <row r="3074" spans="4:4" customFormat="1" x14ac:dyDescent="0.35">
      <c r="D3074" s="35"/>
    </row>
    <row r="3075" spans="4:4" customFormat="1" x14ac:dyDescent="0.35">
      <c r="D3075" s="35"/>
    </row>
    <row r="3076" spans="4:4" customFormat="1" x14ac:dyDescent="0.35">
      <c r="D3076" s="35"/>
    </row>
    <row r="3077" spans="4:4" customFormat="1" x14ac:dyDescent="0.35">
      <c r="D3077" s="35"/>
    </row>
    <row r="3078" spans="4:4" customFormat="1" x14ac:dyDescent="0.35">
      <c r="D3078" s="35"/>
    </row>
    <row r="3079" spans="4:4" customFormat="1" x14ac:dyDescent="0.35">
      <c r="D3079" s="35"/>
    </row>
    <row r="3080" spans="4:4" customFormat="1" x14ac:dyDescent="0.35">
      <c r="D3080" s="35"/>
    </row>
    <row r="3081" spans="4:4" customFormat="1" x14ac:dyDescent="0.35">
      <c r="D3081" s="35"/>
    </row>
    <row r="3082" spans="4:4" customFormat="1" x14ac:dyDescent="0.35">
      <c r="D3082" s="35"/>
    </row>
    <row r="3083" spans="4:4" customFormat="1" x14ac:dyDescent="0.35">
      <c r="D3083" s="35"/>
    </row>
    <row r="3084" spans="4:4" customFormat="1" x14ac:dyDescent="0.35">
      <c r="D3084" s="35"/>
    </row>
    <row r="3085" spans="4:4" customFormat="1" x14ac:dyDescent="0.35">
      <c r="D3085" s="35"/>
    </row>
    <row r="3086" spans="4:4" customFormat="1" x14ac:dyDescent="0.35">
      <c r="D3086" s="35"/>
    </row>
    <row r="3087" spans="4:4" customFormat="1" x14ac:dyDescent="0.35">
      <c r="D3087" s="35"/>
    </row>
    <row r="3088" spans="4:4" customFormat="1" x14ac:dyDescent="0.35">
      <c r="D3088" s="35"/>
    </row>
    <row r="3089" spans="4:4" customFormat="1" x14ac:dyDescent="0.35">
      <c r="D3089" s="35"/>
    </row>
    <row r="3090" spans="4:4" customFormat="1" x14ac:dyDescent="0.35">
      <c r="D3090" s="35"/>
    </row>
    <row r="3091" spans="4:4" customFormat="1" x14ac:dyDescent="0.35">
      <c r="D3091" s="35"/>
    </row>
    <row r="3092" spans="4:4" customFormat="1" x14ac:dyDescent="0.35">
      <c r="D3092" s="35"/>
    </row>
    <row r="3093" spans="4:4" customFormat="1" x14ac:dyDescent="0.35">
      <c r="D3093" s="35"/>
    </row>
    <row r="3094" spans="4:4" customFormat="1" x14ac:dyDescent="0.35">
      <c r="D3094" s="35"/>
    </row>
    <row r="3095" spans="4:4" customFormat="1" x14ac:dyDescent="0.35">
      <c r="D3095" s="35"/>
    </row>
    <row r="3096" spans="4:4" customFormat="1" x14ac:dyDescent="0.35">
      <c r="D3096" s="35"/>
    </row>
    <row r="3097" spans="4:4" customFormat="1" x14ac:dyDescent="0.35">
      <c r="D3097" s="35"/>
    </row>
    <row r="3098" spans="4:4" customFormat="1" x14ac:dyDescent="0.35">
      <c r="D3098" s="35"/>
    </row>
    <row r="3099" spans="4:4" customFormat="1" x14ac:dyDescent="0.35">
      <c r="D3099" s="35"/>
    </row>
    <row r="3100" spans="4:4" customFormat="1" x14ac:dyDescent="0.35">
      <c r="D3100" s="35"/>
    </row>
    <row r="3101" spans="4:4" customFormat="1" x14ac:dyDescent="0.35">
      <c r="D3101" s="35"/>
    </row>
    <row r="3102" spans="4:4" customFormat="1" x14ac:dyDescent="0.35">
      <c r="D3102" s="35"/>
    </row>
    <row r="3103" spans="4:4" customFormat="1" x14ac:dyDescent="0.35">
      <c r="D3103" s="35"/>
    </row>
    <row r="3104" spans="4:4" customFormat="1" x14ac:dyDescent="0.35">
      <c r="D3104" s="35"/>
    </row>
    <row r="3105" spans="4:4" customFormat="1" x14ac:dyDescent="0.35">
      <c r="D3105" s="35"/>
    </row>
    <row r="3106" spans="4:4" customFormat="1" x14ac:dyDescent="0.35">
      <c r="D3106" s="35"/>
    </row>
    <row r="3107" spans="4:4" customFormat="1" x14ac:dyDescent="0.35">
      <c r="D3107" s="35"/>
    </row>
    <row r="3108" spans="4:4" customFormat="1" x14ac:dyDescent="0.35">
      <c r="D3108" s="35"/>
    </row>
    <row r="3109" spans="4:4" customFormat="1" x14ac:dyDescent="0.35">
      <c r="D3109" s="35"/>
    </row>
    <row r="3110" spans="4:4" customFormat="1" x14ac:dyDescent="0.35">
      <c r="D3110" s="35"/>
    </row>
    <row r="3111" spans="4:4" customFormat="1" x14ac:dyDescent="0.35">
      <c r="D3111" s="35"/>
    </row>
    <row r="3112" spans="4:4" customFormat="1" x14ac:dyDescent="0.35">
      <c r="D3112" s="35"/>
    </row>
    <row r="3113" spans="4:4" customFormat="1" x14ac:dyDescent="0.35">
      <c r="D3113" s="35"/>
    </row>
    <row r="3114" spans="4:4" customFormat="1" x14ac:dyDescent="0.35">
      <c r="D3114" s="35"/>
    </row>
    <row r="3115" spans="4:4" customFormat="1" x14ac:dyDescent="0.35">
      <c r="D3115" s="35"/>
    </row>
    <row r="3116" spans="4:4" customFormat="1" x14ac:dyDescent="0.35">
      <c r="D3116" s="35"/>
    </row>
    <row r="3117" spans="4:4" customFormat="1" x14ac:dyDescent="0.35">
      <c r="D3117" s="35"/>
    </row>
    <row r="3118" spans="4:4" customFormat="1" x14ac:dyDescent="0.35">
      <c r="D3118" s="35"/>
    </row>
    <row r="3119" spans="4:4" customFormat="1" x14ac:dyDescent="0.35">
      <c r="D3119" s="35"/>
    </row>
    <row r="3120" spans="4:4" customFormat="1" x14ac:dyDescent="0.35">
      <c r="D3120" s="35"/>
    </row>
    <row r="3121" spans="4:4" customFormat="1" x14ac:dyDescent="0.35">
      <c r="D3121" s="35"/>
    </row>
    <row r="3122" spans="4:4" customFormat="1" x14ac:dyDescent="0.35">
      <c r="D3122" s="35"/>
    </row>
    <row r="3123" spans="4:4" customFormat="1" x14ac:dyDescent="0.35">
      <c r="D3123" s="35"/>
    </row>
    <row r="3124" spans="4:4" customFormat="1" x14ac:dyDescent="0.35">
      <c r="D3124" s="35"/>
    </row>
    <row r="3125" spans="4:4" customFormat="1" x14ac:dyDescent="0.35">
      <c r="D3125" s="35"/>
    </row>
    <row r="3126" spans="4:4" customFormat="1" x14ac:dyDescent="0.35">
      <c r="D3126" s="35"/>
    </row>
    <row r="3127" spans="4:4" customFormat="1" x14ac:dyDescent="0.35">
      <c r="D3127" s="35"/>
    </row>
    <row r="3128" spans="4:4" customFormat="1" x14ac:dyDescent="0.35">
      <c r="D3128" s="35"/>
    </row>
    <row r="3129" spans="4:4" customFormat="1" x14ac:dyDescent="0.35">
      <c r="D3129" s="35"/>
    </row>
    <row r="3130" spans="4:4" customFormat="1" x14ac:dyDescent="0.35">
      <c r="D3130" s="35"/>
    </row>
    <row r="3131" spans="4:4" customFormat="1" x14ac:dyDescent="0.35">
      <c r="D3131" s="35"/>
    </row>
    <row r="3132" spans="4:4" customFormat="1" x14ac:dyDescent="0.35">
      <c r="D3132" s="35"/>
    </row>
    <row r="3133" spans="4:4" customFormat="1" x14ac:dyDescent="0.35">
      <c r="D3133" s="35"/>
    </row>
    <row r="3134" spans="4:4" customFormat="1" x14ac:dyDescent="0.35">
      <c r="D3134" s="35"/>
    </row>
    <row r="3135" spans="4:4" customFormat="1" x14ac:dyDescent="0.35">
      <c r="D3135" s="35"/>
    </row>
    <row r="3136" spans="4:4" customFormat="1" x14ac:dyDescent="0.35">
      <c r="D3136" s="35"/>
    </row>
    <row r="3137" spans="4:4" customFormat="1" x14ac:dyDescent="0.35">
      <c r="D3137" s="35"/>
    </row>
    <row r="3138" spans="4:4" customFormat="1" x14ac:dyDescent="0.35">
      <c r="D3138" s="35"/>
    </row>
    <row r="3139" spans="4:4" customFormat="1" x14ac:dyDescent="0.35">
      <c r="D3139" s="35"/>
    </row>
    <row r="3140" spans="4:4" customFormat="1" x14ac:dyDescent="0.35">
      <c r="D3140" s="35"/>
    </row>
    <row r="3141" spans="4:4" customFormat="1" x14ac:dyDescent="0.35">
      <c r="D3141" s="35"/>
    </row>
    <row r="3142" spans="4:4" customFormat="1" x14ac:dyDescent="0.35">
      <c r="D3142" s="35"/>
    </row>
    <row r="3143" spans="4:4" customFormat="1" x14ac:dyDescent="0.35">
      <c r="D3143" s="35"/>
    </row>
    <row r="3144" spans="4:4" customFormat="1" x14ac:dyDescent="0.35">
      <c r="D3144" s="35"/>
    </row>
    <row r="3145" spans="4:4" customFormat="1" x14ac:dyDescent="0.35">
      <c r="D3145" s="35"/>
    </row>
    <row r="3146" spans="4:4" customFormat="1" x14ac:dyDescent="0.35">
      <c r="D3146" s="35"/>
    </row>
    <row r="3147" spans="4:4" customFormat="1" x14ac:dyDescent="0.35">
      <c r="D3147" s="35"/>
    </row>
    <row r="3148" spans="4:4" customFormat="1" x14ac:dyDescent="0.35">
      <c r="D3148" s="35"/>
    </row>
    <row r="3149" spans="4:4" customFormat="1" x14ac:dyDescent="0.35">
      <c r="D3149" s="35"/>
    </row>
    <row r="3150" spans="4:4" customFormat="1" x14ac:dyDescent="0.35">
      <c r="D3150" s="35"/>
    </row>
    <row r="3151" spans="4:4" customFormat="1" x14ac:dyDescent="0.35">
      <c r="D3151" s="35"/>
    </row>
    <row r="3152" spans="4:4" customFormat="1" x14ac:dyDescent="0.35">
      <c r="D3152" s="35"/>
    </row>
    <row r="3153" spans="4:4" customFormat="1" x14ac:dyDescent="0.35">
      <c r="D3153" s="35"/>
    </row>
    <row r="3154" spans="4:4" customFormat="1" x14ac:dyDescent="0.35">
      <c r="D3154" s="35"/>
    </row>
    <row r="3155" spans="4:4" customFormat="1" x14ac:dyDescent="0.35">
      <c r="D3155" s="35"/>
    </row>
    <row r="3156" spans="4:4" customFormat="1" x14ac:dyDescent="0.35">
      <c r="D3156" s="35"/>
    </row>
    <row r="3157" spans="4:4" customFormat="1" x14ac:dyDescent="0.35">
      <c r="D3157" s="35"/>
    </row>
    <row r="3158" spans="4:4" customFormat="1" x14ac:dyDescent="0.35">
      <c r="D3158" s="35"/>
    </row>
    <row r="3159" spans="4:4" customFormat="1" x14ac:dyDescent="0.35">
      <c r="D3159" s="35"/>
    </row>
    <row r="3160" spans="4:4" customFormat="1" x14ac:dyDescent="0.35">
      <c r="D3160" s="35"/>
    </row>
    <row r="3161" spans="4:4" customFormat="1" x14ac:dyDescent="0.35">
      <c r="D3161" s="35"/>
    </row>
    <row r="3162" spans="4:4" customFormat="1" x14ac:dyDescent="0.35">
      <c r="D3162" s="35"/>
    </row>
    <row r="3163" spans="4:4" customFormat="1" x14ac:dyDescent="0.35">
      <c r="D3163" s="35"/>
    </row>
    <row r="3164" spans="4:4" customFormat="1" x14ac:dyDescent="0.35">
      <c r="D3164" s="35"/>
    </row>
    <row r="3165" spans="4:4" customFormat="1" x14ac:dyDescent="0.35">
      <c r="D3165" s="35"/>
    </row>
    <row r="3166" spans="4:4" customFormat="1" x14ac:dyDescent="0.35">
      <c r="D3166" s="35"/>
    </row>
    <row r="3167" spans="4:4" customFormat="1" x14ac:dyDescent="0.35">
      <c r="D3167" s="35"/>
    </row>
    <row r="3168" spans="4:4" customFormat="1" x14ac:dyDescent="0.35">
      <c r="D3168" s="35"/>
    </row>
    <row r="3169" spans="4:4" customFormat="1" x14ac:dyDescent="0.35">
      <c r="D3169" s="35"/>
    </row>
    <row r="3170" spans="4:4" customFormat="1" x14ac:dyDescent="0.35">
      <c r="D3170" s="35"/>
    </row>
    <row r="3171" spans="4:4" customFormat="1" x14ac:dyDescent="0.35">
      <c r="D3171" s="35"/>
    </row>
    <row r="3172" spans="4:4" customFormat="1" x14ac:dyDescent="0.35">
      <c r="D3172" s="35"/>
    </row>
    <row r="3173" spans="4:4" customFormat="1" x14ac:dyDescent="0.35">
      <c r="D3173" s="35"/>
    </row>
    <row r="3174" spans="4:4" customFormat="1" x14ac:dyDescent="0.35">
      <c r="D3174" s="35"/>
    </row>
    <row r="3175" spans="4:4" customFormat="1" x14ac:dyDescent="0.35">
      <c r="D3175" s="35"/>
    </row>
    <row r="3176" spans="4:4" customFormat="1" x14ac:dyDescent="0.35">
      <c r="D3176" s="35"/>
    </row>
    <row r="3177" spans="4:4" customFormat="1" x14ac:dyDescent="0.35">
      <c r="D3177" s="35"/>
    </row>
    <row r="3178" spans="4:4" customFormat="1" x14ac:dyDescent="0.35">
      <c r="D3178" s="35"/>
    </row>
    <row r="3179" spans="4:4" customFormat="1" x14ac:dyDescent="0.35">
      <c r="D3179" s="35"/>
    </row>
    <row r="3180" spans="4:4" customFormat="1" x14ac:dyDescent="0.35">
      <c r="D3180" s="35"/>
    </row>
    <row r="3181" spans="4:4" customFormat="1" x14ac:dyDescent="0.35">
      <c r="D3181" s="35"/>
    </row>
    <row r="3182" spans="4:4" customFormat="1" x14ac:dyDescent="0.35">
      <c r="D3182" s="35"/>
    </row>
    <row r="3183" spans="4:4" customFormat="1" x14ac:dyDescent="0.35">
      <c r="D3183" s="35"/>
    </row>
    <row r="3184" spans="4:4" customFormat="1" x14ac:dyDescent="0.35">
      <c r="D3184" s="35"/>
    </row>
    <row r="3185" spans="4:4" customFormat="1" x14ac:dyDescent="0.35">
      <c r="D3185" s="35"/>
    </row>
    <row r="3186" spans="4:4" customFormat="1" x14ac:dyDescent="0.35">
      <c r="D3186" s="35"/>
    </row>
    <row r="3187" spans="4:4" customFormat="1" x14ac:dyDescent="0.35">
      <c r="D3187" s="35"/>
    </row>
    <row r="3188" spans="4:4" customFormat="1" x14ac:dyDescent="0.35">
      <c r="D3188" s="35"/>
    </row>
    <row r="3189" spans="4:4" customFormat="1" x14ac:dyDescent="0.35">
      <c r="D3189" s="35"/>
    </row>
    <row r="3190" spans="4:4" customFormat="1" x14ac:dyDescent="0.35">
      <c r="D3190" s="35"/>
    </row>
    <row r="3191" spans="4:4" customFormat="1" x14ac:dyDescent="0.35">
      <c r="D3191" s="35"/>
    </row>
    <row r="3192" spans="4:4" customFormat="1" x14ac:dyDescent="0.35">
      <c r="D3192" s="35"/>
    </row>
    <row r="3193" spans="4:4" customFormat="1" x14ac:dyDescent="0.35">
      <c r="D3193" s="35"/>
    </row>
    <row r="3194" spans="4:4" customFormat="1" x14ac:dyDescent="0.35">
      <c r="D3194" s="35"/>
    </row>
    <row r="3195" spans="4:4" customFormat="1" x14ac:dyDescent="0.35">
      <c r="D3195" s="35"/>
    </row>
    <row r="3196" spans="4:4" customFormat="1" x14ac:dyDescent="0.35">
      <c r="D3196" s="35"/>
    </row>
    <row r="3197" spans="4:4" customFormat="1" x14ac:dyDescent="0.35">
      <c r="D3197" s="35"/>
    </row>
    <row r="3198" spans="4:4" customFormat="1" x14ac:dyDescent="0.35">
      <c r="D3198" s="35"/>
    </row>
    <row r="3199" spans="4:4" customFormat="1" x14ac:dyDescent="0.35">
      <c r="D3199" s="35"/>
    </row>
    <row r="3200" spans="4:4" customFormat="1" x14ac:dyDescent="0.35">
      <c r="D3200" s="35"/>
    </row>
    <row r="3201" spans="4:4" customFormat="1" x14ac:dyDescent="0.35">
      <c r="D3201" s="35"/>
    </row>
    <row r="3202" spans="4:4" customFormat="1" x14ac:dyDescent="0.35">
      <c r="D3202" s="35"/>
    </row>
    <row r="3203" spans="4:4" customFormat="1" x14ac:dyDescent="0.35">
      <c r="D3203" s="35"/>
    </row>
    <row r="3204" spans="4:4" customFormat="1" x14ac:dyDescent="0.35">
      <c r="D3204" s="35"/>
    </row>
    <row r="3205" spans="4:4" customFormat="1" x14ac:dyDescent="0.35">
      <c r="D3205" s="35"/>
    </row>
    <row r="3206" spans="4:4" customFormat="1" x14ac:dyDescent="0.35">
      <c r="D3206" s="35"/>
    </row>
    <row r="3207" spans="4:4" customFormat="1" x14ac:dyDescent="0.35">
      <c r="D3207" s="35"/>
    </row>
    <row r="3208" spans="4:4" customFormat="1" x14ac:dyDescent="0.35">
      <c r="D3208" s="35"/>
    </row>
    <row r="3209" spans="4:4" customFormat="1" x14ac:dyDescent="0.35">
      <c r="D3209" s="35"/>
    </row>
    <row r="3210" spans="4:4" customFormat="1" x14ac:dyDescent="0.35">
      <c r="D3210" s="35"/>
    </row>
    <row r="3211" spans="4:4" customFormat="1" x14ac:dyDescent="0.35">
      <c r="D3211" s="35"/>
    </row>
    <row r="3212" spans="4:4" customFormat="1" x14ac:dyDescent="0.35">
      <c r="D3212" s="35"/>
    </row>
    <row r="3213" spans="4:4" customFormat="1" x14ac:dyDescent="0.35">
      <c r="D3213" s="35"/>
    </row>
    <row r="3214" spans="4:4" customFormat="1" x14ac:dyDescent="0.35">
      <c r="D3214" s="35"/>
    </row>
    <row r="3215" spans="4:4" customFormat="1" x14ac:dyDescent="0.35">
      <c r="D3215" s="35"/>
    </row>
    <row r="3216" spans="4:4" customFormat="1" x14ac:dyDescent="0.35">
      <c r="D3216" s="35"/>
    </row>
    <row r="3217" spans="4:4" customFormat="1" x14ac:dyDescent="0.35">
      <c r="D3217" s="35"/>
    </row>
    <row r="3218" spans="4:4" customFormat="1" x14ac:dyDescent="0.35">
      <c r="D3218" s="35"/>
    </row>
    <row r="3219" spans="4:4" customFormat="1" x14ac:dyDescent="0.35">
      <c r="D3219" s="35"/>
    </row>
    <row r="3220" spans="4:4" customFormat="1" x14ac:dyDescent="0.35">
      <c r="D3220" s="35"/>
    </row>
    <row r="3221" spans="4:4" customFormat="1" x14ac:dyDescent="0.35">
      <c r="D3221" s="35"/>
    </row>
    <row r="3222" spans="4:4" customFormat="1" x14ac:dyDescent="0.35">
      <c r="D3222" s="35"/>
    </row>
    <row r="3223" spans="4:4" customFormat="1" x14ac:dyDescent="0.35">
      <c r="D3223" s="35"/>
    </row>
    <row r="3224" spans="4:4" customFormat="1" x14ac:dyDescent="0.35">
      <c r="D3224" s="35"/>
    </row>
    <row r="3225" spans="4:4" customFormat="1" x14ac:dyDescent="0.35">
      <c r="D3225" s="35"/>
    </row>
    <row r="3226" spans="4:4" customFormat="1" x14ac:dyDescent="0.35">
      <c r="D3226" s="35"/>
    </row>
    <row r="3227" spans="4:4" customFormat="1" x14ac:dyDescent="0.35">
      <c r="D3227" s="35"/>
    </row>
    <row r="3228" spans="4:4" customFormat="1" x14ac:dyDescent="0.35">
      <c r="D3228" s="35"/>
    </row>
    <row r="3229" spans="4:4" customFormat="1" x14ac:dyDescent="0.35">
      <c r="D3229" s="35"/>
    </row>
    <row r="3230" spans="4:4" customFormat="1" x14ac:dyDescent="0.35">
      <c r="D3230" s="35"/>
    </row>
    <row r="3231" spans="4:4" customFormat="1" x14ac:dyDescent="0.35">
      <c r="D3231" s="35"/>
    </row>
    <row r="3232" spans="4:4" customFormat="1" x14ac:dyDescent="0.35">
      <c r="D3232" s="35"/>
    </row>
    <row r="3233" spans="4:4" customFormat="1" x14ac:dyDescent="0.35">
      <c r="D3233" s="35"/>
    </row>
    <row r="3234" spans="4:4" customFormat="1" x14ac:dyDescent="0.35">
      <c r="D3234" s="35"/>
    </row>
    <row r="3235" spans="4:4" customFormat="1" x14ac:dyDescent="0.35">
      <c r="D3235" s="35"/>
    </row>
    <row r="3236" spans="4:4" customFormat="1" x14ac:dyDescent="0.35">
      <c r="D3236" s="35"/>
    </row>
    <row r="3237" spans="4:4" customFormat="1" x14ac:dyDescent="0.35">
      <c r="D3237" s="35"/>
    </row>
    <row r="3238" spans="4:4" customFormat="1" x14ac:dyDescent="0.35">
      <c r="D3238" s="35"/>
    </row>
    <row r="3239" spans="4:4" customFormat="1" x14ac:dyDescent="0.35">
      <c r="D3239" s="35"/>
    </row>
    <row r="3240" spans="4:4" customFormat="1" x14ac:dyDescent="0.35">
      <c r="D3240" s="35"/>
    </row>
    <row r="3241" spans="4:4" customFormat="1" x14ac:dyDescent="0.35">
      <c r="D3241" s="35"/>
    </row>
    <row r="3242" spans="4:4" customFormat="1" x14ac:dyDescent="0.35">
      <c r="D3242" s="35"/>
    </row>
    <row r="3243" spans="4:4" customFormat="1" x14ac:dyDescent="0.35">
      <c r="D3243" s="35"/>
    </row>
    <row r="3244" spans="4:4" customFormat="1" x14ac:dyDescent="0.35">
      <c r="D3244" s="35"/>
    </row>
    <row r="3245" spans="4:4" customFormat="1" x14ac:dyDescent="0.35">
      <c r="D3245" s="35"/>
    </row>
    <row r="3246" spans="4:4" customFormat="1" x14ac:dyDescent="0.35">
      <c r="D3246" s="35"/>
    </row>
    <row r="3247" spans="4:4" customFormat="1" x14ac:dyDescent="0.35">
      <c r="D3247" s="35"/>
    </row>
    <row r="3248" spans="4:4" customFormat="1" x14ac:dyDescent="0.35">
      <c r="D3248" s="35"/>
    </row>
    <row r="3249" spans="4:4" customFormat="1" x14ac:dyDescent="0.35">
      <c r="D3249" s="35"/>
    </row>
    <row r="3250" spans="4:4" customFormat="1" x14ac:dyDescent="0.35">
      <c r="D3250" s="35"/>
    </row>
    <row r="3251" spans="4:4" customFormat="1" x14ac:dyDescent="0.35">
      <c r="D3251" s="35"/>
    </row>
    <row r="3252" spans="4:4" customFormat="1" x14ac:dyDescent="0.35">
      <c r="D3252" s="35"/>
    </row>
    <row r="3253" spans="4:4" customFormat="1" x14ac:dyDescent="0.35">
      <c r="D3253" s="35"/>
    </row>
    <row r="3254" spans="4:4" customFormat="1" x14ac:dyDescent="0.35">
      <c r="D3254" s="35"/>
    </row>
    <row r="3255" spans="4:4" customFormat="1" x14ac:dyDescent="0.35">
      <c r="D3255" s="35"/>
    </row>
    <row r="3256" spans="4:4" customFormat="1" x14ac:dyDescent="0.35">
      <c r="D3256" s="35"/>
    </row>
    <row r="3257" spans="4:4" customFormat="1" x14ac:dyDescent="0.35">
      <c r="D3257" s="35"/>
    </row>
    <row r="3258" spans="4:4" customFormat="1" x14ac:dyDescent="0.35">
      <c r="D3258" s="35"/>
    </row>
    <row r="3259" spans="4:4" customFormat="1" x14ac:dyDescent="0.35">
      <c r="D3259" s="35"/>
    </row>
    <row r="3260" spans="4:4" customFormat="1" x14ac:dyDescent="0.35">
      <c r="D3260" s="35"/>
    </row>
    <row r="3261" spans="4:4" customFormat="1" x14ac:dyDescent="0.35">
      <c r="D3261" s="35"/>
    </row>
    <row r="3262" spans="4:4" customFormat="1" x14ac:dyDescent="0.35">
      <c r="D3262" s="35"/>
    </row>
    <row r="3263" spans="4:4" customFormat="1" x14ac:dyDescent="0.35">
      <c r="D3263" s="35"/>
    </row>
    <row r="3264" spans="4:4" customFormat="1" x14ac:dyDescent="0.35">
      <c r="D3264" s="35"/>
    </row>
    <row r="3265" spans="4:4" customFormat="1" x14ac:dyDescent="0.35">
      <c r="D3265" s="35"/>
    </row>
    <row r="3266" spans="4:4" customFormat="1" x14ac:dyDescent="0.35">
      <c r="D3266" s="35"/>
    </row>
    <row r="3267" spans="4:4" customFormat="1" x14ac:dyDescent="0.35">
      <c r="D3267" s="35"/>
    </row>
    <row r="3268" spans="4:4" customFormat="1" x14ac:dyDescent="0.35">
      <c r="D3268" s="35"/>
    </row>
    <row r="3269" spans="4:4" customFormat="1" x14ac:dyDescent="0.35">
      <c r="D3269" s="35"/>
    </row>
    <row r="3270" spans="4:4" customFormat="1" x14ac:dyDescent="0.35">
      <c r="D3270" s="35"/>
    </row>
    <row r="3271" spans="4:4" customFormat="1" x14ac:dyDescent="0.35">
      <c r="D3271" s="35"/>
    </row>
    <row r="3272" spans="4:4" customFormat="1" x14ac:dyDescent="0.35">
      <c r="D3272" s="35"/>
    </row>
    <row r="3273" spans="4:4" customFormat="1" x14ac:dyDescent="0.35">
      <c r="D3273" s="35"/>
    </row>
    <row r="3274" spans="4:4" customFormat="1" x14ac:dyDescent="0.35">
      <c r="D3274" s="35"/>
    </row>
    <row r="3275" spans="4:4" customFormat="1" x14ac:dyDescent="0.35">
      <c r="D3275" s="35"/>
    </row>
    <row r="3276" spans="4:4" customFormat="1" x14ac:dyDescent="0.35">
      <c r="D3276" s="35"/>
    </row>
    <row r="3277" spans="4:4" customFormat="1" x14ac:dyDescent="0.35">
      <c r="D3277" s="35"/>
    </row>
    <row r="3278" spans="4:4" customFormat="1" x14ac:dyDescent="0.35">
      <c r="D3278" s="35"/>
    </row>
    <row r="3279" spans="4:4" customFormat="1" x14ac:dyDescent="0.35">
      <c r="D3279" s="35"/>
    </row>
    <row r="3280" spans="4:4" customFormat="1" x14ac:dyDescent="0.35">
      <c r="D3280" s="35"/>
    </row>
    <row r="3281" spans="4:4" customFormat="1" x14ac:dyDescent="0.35">
      <c r="D3281" s="35"/>
    </row>
    <row r="3282" spans="4:4" customFormat="1" x14ac:dyDescent="0.35">
      <c r="D3282" s="35"/>
    </row>
    <row r="3283" spans="4:4" customFormat="1" x14ac:dyDescent="0.35">
      <c r="D3283" s="35"/>
    </row>
    <row r="3284" spans="4:4" customFormat="1" x14ac:dyDescent="0.35">
      <c r="D3284" s="35"/>
    </row>
    <row r="3285" spans="4:4" customFormat="1" x14ac:dyDescent="0.35">
      <c r="D3285" s="35"/>
    </row>
    <row r="3286" spans="4:4" customFormat="1" x14ac:dyDescent="0.35">
      <c r="D3286" s="35"/>
    </row>
    <row r="3287" spans="4:4" customFormat="1" x14ac:dyDescent="0.35">
      <c r="D3287" s="35"/>
    </row>
    <row r="3288" spans="4:4" customFormat="1" x14ac:dyDescent="0.35">
      <c r="D3288" s="35"/>
    </row>
    <row r="3289" spans="4:4" customFormat="1" x14ac:dyDescent="0.35">
      <c r="D3289" s="35"/>
    </row>
    <row r="3290" spans="4:4" customFormat="1" x14ac:dyDescent="0.35">
      <c r="D3290" s="35"/>
    </row>
    <row r="3291" spans="4:4" customFormat="1" x14ac:dyDescent="0.35">
      <c r="D3291" s="35"/>
    </row>
    <row r="3292" spans="4:4" customFormat="1" x14ac:dyDescent="0.35">
      <c r="D3292" s="35"/>
    </row>
    <row r="3293" spans="4:4" customFormat="1" x14ac:dyDescent="0.35">
      <c r="D3293" s="35"/>
    </row>
    <row r="3294" spans="4:4" customFormat="1" x14ac:dyDescent="0.35">
      <c r="D3294" s="35"/>
    </row>
    <row r="3295" spans="4:4" customFormat="1" x14ac:dyDescent="0.35">
      <c r="D3295" s="35"/>
    </row>
    <row r="3296" spans="4:4" customFormat="1" x14ac:dyDescent="0.35">
      <c r="D3296" s="35"/>
    </row>
    <row r="3297" spans="4:4" customFormat="1" x14ac:dyDescent="0.35">
      <c r="D3297" s="35"/>
    </row>
    <row r="3298" spans="4:4" customFormat="1" x14ac:dyDescent="0.35">
      <c r="D3298" s="35"/>
    </row>
    <row r="3299" spans="4:4" customFormat="1" x14ac:dyDescent="0.35">
      <c r="D3299" s="35"/>
    </row>
    <row r="3300" spans="4:4" customFormat="1" x14ac:dyDescent="0.35">
      <c r="D3300" s="35"/>
    </row>
    <row r="3301" spans="4:4" customFormat="1" x14ac:dyDescent="0.35">
      <c r="D3301" s="35"/>
    </row>
    <row r="3302" spans="4:4" customFormat="1" x14ac:dyDescent="0.35">
      <c r="D3302" s="35"/>
    </row>
    <row r="3303" spans="4:4" customFormat="1" x14ac:dyDescent="0.35">
      <c r="D3303" s="35"/>
    </row>
    <row r="3304" spans="4:4" customFormat="1" x14ac:dyDescent="0.35">
      <c r="D3304" s="35"/>
    </row>
    <row r="3305" spans="4:4" customFormat="1" x14ac:dyDescent="0.35">
      <c r="D3305" s="35"/>
    </row>
    <row r="3306" spans="4:4" customFormat="1" x14ac:dyDescent="0.35">
      <c r="D3306" s="35"/>
    </row>
    <row r="3307" spans="4:4" customFormat="1" x14ac:dyDescent="0.35">
      <c r="D3307" s="35"/>
    </row>
    <row r="3308" spans="4:4" customFormat="1" x14ac:dyDescent="0.35">
      <c r="D3308" s="35"/>
    </row>
    <row r="3309" spans="4:4" customFormat="1" x14ac:dyDescent="0.35">
      <c r="D3309" s="35"/>
    </row>
    <row r="3310" spans="4:4" customFormat="1" x14ac:dyDescent="0.35">
      <c r="D3310" s="35"/>
    </row>
    <row r="3311" spans="4:4" customFormat="1" x14ac:dyDescent="0.35">
      <c r="D3311" s="35"/>
    </row>
    <row r="3312" spans="4:4" customFormat="1" x14ac:dyDescent="0.35">
      <c r="D3312" s="35"/>
    </row>
    <row r="3313" spans="4:4" customFormat="1" x14ac:dyDescent="0.35">
      <c r="D3313" s="35"/>
    </row>
    <row r="3314" spans="4:4" customFormat="1" x14ac:dyDescent="0.35">
      <c r="D3314" s="35"/>
    </row>
    <row r="3315" spans="4:4" customFormat="1" x14ac:dyDescent="0.35">
      <c r="D3315" s="35"/>
    </row>
    <row r="3316" spans="4:4" customFormat="1" x14ac:dyDescent="0.35">
      <c r="D3316" s="35"/>
    </row>
    <row r="3317" spans="4:4" customFormat="1" x14ac:dyDescent="0.35">
      <c r="D3317" s="35"/>
    </row>
    <row r="3318" spans="4:4" customFormat="1" x14ac:dyDescent="0.35">
      <c r="D3318" s="35"/>
    </row>
    <row r="3319" spans="4:4" customFormat="1" x14ac:dyDescent="0.35">
      <c r="D3319" s="35"/>
    </row>
    <row r="3320" spans="4:4" customFormat="1" x14ac:dyDescent="0.35">
      <c r="D3320" s="35"/>
    </row>
    <row r="3321" spans="4:4" customFormat="1" x14ac:dyDescent="0.35">
      <c r="D3321" s="35"/>
    </row>
    <row r="3322" spans="4:4" customFormat="1" x14ac:dyDescent="0.35">
      <c r="D3322" s="35"/>
    </row>
    <row r="3323" spans="4:4" customFormat="1" x14ac:dyDescent="0.35">
      <c r="D3323" s="35"/>
    </row>
    <row r="3324" spans="4:4" customFormat="1" x14ac:dyDescent="0.35">
      <c r="D3324" s="35"/>
    </row>
    <row r="3325" spans="4:4" customFormat="1" x14ac:dyDescent="0.35">
      <c r="D3325" s="35"/>
    </row>
    <row r="3326" spans="4:4" customFormat="1" x14ac:dyDescent="0.35">
      <c r="D3326" s="35"/>
    </row>
    <row r="3327" spans="4:4" customFormat="1" x14ac:dyDescent="0.35">
      <c r="D3327" s="35"/>
    </row>
    <row r="3328" spans="4:4" customFormat="1" x14ac:dyDescent="0.35">
      <c r="D3328" s="35"/>
    </row>
    <row r="3329" spans="4:4" customFormat="1" x14ac:dyDescent="0.35">
      <c r="D3329" s="35"/>
    </row>
    <row r="3330" spans="4:4" customFormat="1" x14ac:dyDescent="0.35">
      <c r="D3330" s="35"/>
    </row>
    <row r="3331" spans="4:4" customFormat="1" x14ac:dyDescent="0.35">
      <c r="D3331" s="35"/>
    </row>
    <row r="3332" spans="4:4" customFormat="1" x14ac:dyDescent="0.35">
      <c r="D3332" s="35"/>
    </row>
    <row r="3333" spans="4:4" customFormat="1" x14ac:dyDescent="0.35">
      <c r="D3333" s="35"/>
    </row>
    <row r="3334" spans="4:4" customFormat="1" x14ac:dyDescent="0.35">
      <c r="D3334" s="35"/>
    </row>
    <row r="3335" spans="4:4" customFormat="1" x14ac:dyDescent="0.35">
      <c r="D3335" s="35"/>
    </row>
    <row r="3336" spans="4:4" customFormat="1" x14ac:dyDescent="0.35">
      <c r="D3336" s="35"/>
    </row>
    <row r="3337" spans="4:4" customFormat="1" x14ac:dyDescent="0.35">
      <c r="D3337" s="35"/>
    </row>
    <row r="3338" spans="4:4" customFormat="1" x14ac:dyDescent="0.35">
      <c r="D3338" s="35"/>
    </row>
    <row r="3339" spans="4:4" customFormat="1" x14ac:dyDescent="0.35">
      <c r="D3339" s="35"/>
    </row>
    <row r="3340" spans="4:4" customFormat="1" x14ac:dyDescent="0.35">
      <c r="D3340" s="35"/>
    </row>
    <row r="3341" spans="4:4" customFormat="1" x14ac:dyDescent="0.35">
      <c r="D3341" s="35"/>
    </row>
    <row r="3342" spans="4:4" customFormat="1" x14ac:dyDescent="0.35">
      <c r="D3342" s="35"/>
    </row>
    <row r="3343" spans="4:4" customFormat="1" x14ac:dyDescent="0.35">
      <c r="D3343" s="35"/>
    </row>
    <row r="3344" spans="4:4" customFormat="1" x14ac:dyDescent="0.35">
      <c r="D3344" s="35"/>
    </row>
    <row r="3345" spans="4:4" customFormat="1" x14ac:dyDescent="0.35">
      <c r="D3345" s="35"/>
    </row>
    <row r="3346" spans="4:4" customFormat="1" x14ac:dyDescent="0.35">
      <c r="D3346" s="35"/>
    </row>
    <row r="3347" spans="4:4" customFormat="1" x14ac:dyDescent="0.35">
      <c r="D3347" s="35"/>
    </row>
    <row r="3348" spans="4:4" customFormat="1" x14ac:dyDescent="0.35">
      <c r="D3348" s="35"/>
    </row>
    <row r="3349" spans="4:4" customFormat="1" x14ac:dyDescent="0.35">
      <c r="D3349" s="35"/>
    </row>
    <row r="3350" spans="4:4" customFormat="1" x14ac:dyDescent="0.35">
      <c r="D3350" s="35"/>
    </row>
    <row r="3351" spans="4:4" customFormat="1" x14ac:dyDescent="0.35">
      <c r="D3351" s="35"/>
    </row>
    <row r="3352" spans="4:4" customFormat="1" x14ac:dyDescent="0.35">
      <c r="D3352" s="35"/>
    </row>
    <row r="3353" spans="4:4" customFormat="1" x14ac:dyDescent="0.35">
      <c r="D3353" s="35"/>
    </row>
    <row r="3354" spans="4:4" customFormat="1" x14ac:dyDescent="0.35">
      <c r="D3354" s="35"/>
    </row>
    <row r="3355" spans="4:4" customFormat="1" x14ac:dyDescent="0.35">
      <c r="D3355" s="35"/>
    </row>
    <row r="3356" spans="4:4" customFormat="1" x14ac:dyDescent="0.35">
      <c r="D3356" s="35"/>
    </row>
    <row r="3357" spans="4:4" customFormat="1" x14ac:dyDescent="0.35">
      <c r="D3357" s="35"/>
    </row>
    <row r="3358" spans="4:4" customFormat="1" x14ac:dyDescent="0.35">
      <c r="D3358" s="35"/>
    </row>
    <row r="3359" spans="4:4" customFormat="1" x14ac:dyDescent="0.35">
      <c r="D3359" s="35"/>
    </row>
    <row r="3360" spans="4:4" customFormat="1" x14ac:dyDescent="0.35">
      <c r="D3360" s="35"/>
    </row>
    <row r="3361" spans="4:4" customFormat="1" x14ac:dyDescent="0.35">
      <c r="D3361" s="35"/>
    </row>
    <row r="3362" spans="4:4" customFormat="1" x14ac:dyDescent="0.35">
      <c r="D3362" s="35"/>
    </row>
    <row r="3363" spans="4:4" customFormat="1" x14ac:dyDescent="0.35">
      <c r="D3363" s="35"/>
    </row>
    <row r="3364" spans="4:4" customFormat="1" x14ac:dyDescent="0.35">
      <c r="D3364" s="35"/>
    </row>
    <row r="3365" spans="4:4" customFormat="1" x14ac:dyDescent="0.35">
      <c r="D3365" s="35"/>
    </row>
    <row r="3366" spans="4:4" customFormat="1" x14ac:dyDescent="0.35">
      <c r="D3366" s="35"/>
    </row>
    <row r="3367" spans="4:4" customFormat="1" x14ac:dyDescent="0.35">
      <c r="D3367" s="35"/>
    </row>
    <row r="3368" spans="4:4" customFormat="1" x14ac:dyDescent="0.35">
      <c r="D3368" s="35"/>
    </row>
    <row r="3369" spans="4:4" customFormat="1" x14ac:dyDescent="0.35">
      <c r="D3369" s="35"/>
    </row>
    <row r="3370" spans="4:4" customFormat="1" x14ac:dyDescent="0.35">
      <c r="D3370" s="35"/>
    </row>
    <row r="3371" spans="4:4" customFormat="1" x14ac:dyDescent="0.35">
      <c r="D3371" s="35"/>
    </row>
    <row r="3372" spans="4:4" customFormat="1" x14ac:dyDescent="0.35">
      <c r="D3372" s="35"/>
    </row>
    <row r="3373" spans="4:4" customFormat="1" x14ac:dyDescent="0.35">
      <c r="D3373" s="35"/>
    </row>
    <row r="3374" spans="4:4" customFormat="1" x14ac:dyDescent="0.35">
      <c r="D3374" s="35"/>
    </row>
    <row r="3375" spans="4:4" customFormat="1" x14ac:dyDescent="0.35">
      <c r="D3375" s="35"/>
    </row>
    <row r="3376" spans="4:4" customFormat="1" x14ac:dyDescent="0.35">
      <c r="D3376" s="35"/>
    </row>
    <row r="3377" spans="4:4" customFormat="1" x14ac:dyDescent="0.35">
      <c r="D3377" s="35"/>
    </row>
    <row r="3378" spans="4:4" customFormat="1" x14ac:dyDescent="0.35">
      <c r="D3378" s="35"/>
    </row>
    <row r="3379" spans="4:4" customFormat="1" x14ac:dyDescent="0.35">
      <c r="D3379" s="35"/>
    </row>
    <row r="3380" spans="4:4" customFormat="1" x14ac:dyDescent="0.35">
      <c r="D3380" s="35"/>
    </row>
    <row r="3381" spans="4:4" customFormat="1" x14ac:dyDescent="0.35">
      <c r="D3381" s="35"/>
    </row>
    <row r="3382" spans="4:4" customFormat="1" x14ac:dyDescent="0.35">
      <c r="D3382" s="35"/>
    </row>
    <row r="3383" spans="4:4" customFormat="1" x14ac:dyDescent="0.35">
      <c r="D3383" s="35"/>
    </row>
    <row r="3384" spans="4:4" customFormat="1" x14ac:dyDescent="0.35">
      <c r="D3384" s="35"/>
    </row>
    <row r="3385" spans="4:4" customFormat="1" x14ac:dyDescent="0.35">
      <c r="D3385" s="35"/>
    </row>
    <row r="3386" spans="4:4" customFormat="1" x14ac:dyDescent="0.35">
      <c r="D3386" s="35"/>
    </row>
    <row r="3387" spans="4:4" customFormat="1" x14ac:dyDescent="0.35">
      <c r="D3387" s="35"/>
    </row>
    <row r="3388" spans="4:4" customFormat="1" x14ac:dyDescent="0.35">
      <c r="D3388" s="35"/>
    </row>
    <row r="3389" spans="4:4" customFormat="1" x14ac:dyDescent="0.35">
      <c r="D3389" s="35"/>
    </row>
    <row r="3390" spans="4:4" customFormat="1" x14ac:dyDescent="0.35">
      <c r="D3390" s="35"/>
    </row>
    <row r="3391" spans="4:4" customFormat="1" x14ac:dyDescent="0.35">
      <c r="D3391" s="35"/>
    </row>
    <row r="3392" spans="4:4" customFormat="1" x14ac:dyDescent="0.35">
      <c r="D3392" s="35"/>
    </row>
    <row r="3393" spans="4:4" customFormat="1" x14ac:dyDescent="0.35">
      <c r="D3393" s="35"/>
    </row>
    <row r="3394" spans="4:4" customFormat="1" x14ac:dyDescent="0.35">
      <c r="D3394" s="35"/>
    </row>
    <row r="3395" spans="4:4" customFormat="1" x14ac:dyDescent="0.35">
      <c r="D3395" s="35"/>
    </row>
    <row r="3396" spans="4:4" customFormat="1" x14ac:dyDescent="0.35">
      <c r="D3396" s="35"/>
    </row>
    <row r="3397" spans="4:4" customFormat="1" x14ac:dyDescent="0.35">
      <c r="D3397" s="35"/>
    </row>
    <row r="3398" spans="4:4" customFormat="1" x14ac:dyDescent="0.35">
      <c r="D3398" s="35"/>
    </row>
    <row r="3399" spans="4:4" customFormat="1" x14ac:dyDescent="0.35">
      <c r="D3399" s="35"/>
    </row>
    <row r="3400" spans="4:4" customFormat="1" x14ac:dyDescent="0.35">
      <c r="D3400" s="35"/>
    </row>
    <row r="3401" spans="4:4" customFormat="1" x14ac:dyDescent="0.35">
      <c r="D3401" s="35"/>
    </row>
    <row r="3402" spans="4:4" customFormat="1" x14ac:dyDescent="0.35">
      <c r="D3402" s="35"/>
    </row>
    <row r="3403" spans="4:4" customFormat="1" x14ac:dyDescent="0.35">
      <c r="D3403" s="35"/>
    </row>
    <row r="3404" spans="4:4" customFormat="1" x14ac:dyDescent="0.35">
      <c r="D3404" s="35"/>
    </row>
    <row r="3405" spans="4:4" customFormat="1" x14ac:dyDescent="0.35">
      <c r="D3405" s="35"/>
    </row>
    <row r="3406" spans="4:4" customFormat="1" x14ac:dyDescent="0.35">
      <c r="D3406" s="35"/>
    </row>
    <row r="3407" spans="4:4" customFormat="1" x14ac:dyDescent="0.35">
      <c r="D3407" s="35"/>
    </row>
    <row r="3408" spans="4:4" customFormat="1" x14ac:dyDescent="0.35">
      <c r="D3408" s="35"/>
    </row>
    <row r="3409" spans="4:4" customFormat="1" x14ac:dyDescent="0.35">
      <c r="D3409" s="35"/>
    </row>
    <row r="3410" spans="4:4" customFormat="1" x14ac:dyDescent="0.35">
      <c r="D3410" s="35"/>
    </row>
    <row r="3411" spans="4:4" customFormat="1" x14ac:dyDescent="0.35">
      <c r="D3411" s="35"/>
    </row>
    <row r="3412" spans="4:4" customFormat="1" x14ac:dyDescent="0.35">
      <c r="D3412" s="35"/>
    </row>
    <row r="3413" spans="4:4" customFormat="1" x14ac:dyDescent="0.35">
      <c r="D3413" s="35"/>
    </row>
    <row r="3414" spans="4:4" customFormat="1" x14ac:dyDescent="0.35">
      <c r="D3414" s="35"/>
    </row>
    <row r="3415" spans="4:4" customFormat="1" x14ac:dyDescent="0.35">
      <c r="D3415" s="35"/>
    </row>
    <row r="3416" spans="4:4" customFormat="1" x14ac:dyDescent="0.35">
      <c r="D3416" s="35"/>
    </row>
    <row r="3417" spans="4:4" customFormat="1" x14ac:dyDescent="0.35">
      <c r="D3417" s="35"/>
    </row>
    <row r="3418" spans="4:4" customFormat="1" x14ac:dyDescent="0.35">
      <c r="D3418" s="35"/>
    </row>
    <row r="3419" spans="4:4" customFormat="1" x14ac:dyDescent="0.35">
      <c r="D3419" s="35"/>
    </row>
    <row r="3420" spans="4:4" customFormat="1" x14ac:dyDescent="0.35">
      <c r="D3420" s="35"/>
    </row>
    <row r="3421" spans="4:4" customFormat="1" x14ac:dyDescent="0.35">
      <c r="D3421" s="35"/>
    </row>
    <row r="3422" spans="4:4" customFormat="1" x14ac:dyDescent="0.35">
      <c r="D3422" s="35"/>
    </row>
    <row r="3423" spans="4:4" customFormat="1" x14ac:dyDescent="0.35">
      <c r="D3423" s="35"/>
    </row>
    <row r="3424" spans="4:4" customFormat="1" x14ac:dyDescent="0.35">
      <c r="D3424" s="35"/>
    </row>
    <row r="3425" spans="4:4" customFormat="1" x14ac:dyDescent="0.35">
      <c r="D3425" s="35"/>
    </row>
    <row r="3426" spans="4:4" customFormat="1" x14ac:dyDescent="0.35">
      <c r="D3426" s="35"/>
    </row>
    <row r="3427" spans="4:4" customFormat="1" x14ac:dyDescent="0.35">
      <c r="D3427" s="35"/>
    </row>
    <row r="3428" spans="4:4" customFormat="1" x14ac:dyDescent="0.35">
      <c r="D3428" s="35"/>
    </row>
    <row r="3429" spans="4:4" customFormat="1" x14ac:dyDescent="0.35">
      <c r="D3429" s="35"/>
    </row>
    <row r="3430" spans="4:4" customFormat="1" x14ac:dyDescent="0.35">
      <c r="D3430" s="35"/>
    </row>
    <row r="3431" spans="4:4" customFormat="1" x14ac:dyDescent="0.35">
      <c r="D3431" s="35"/>
    </row>
    <row r="3432" spans="4:4" customFormat="1" x14ac:dyDescent="0.35">
      <c r="D3432" s="35"/>
    </row>
    <row r="3433" spans="4:4" customFormat="1" x14ac:dyDescent="0.35">
      <c r="D3433" s="35"/>
    </row>
    <row r="3434" spans="4:4" customFormat="1" x14ac:dyDescent="0.35">
      <c r="D3434" s="35"/>
    </row>
    <row r="3435" spans="4:4" customFormat="1" x14ac:dyDescent="0.35">
      <c r="D3435" s="35"/>
    </row>
    <row r="3436" spans="4:4" customFormat="1" x14ac:dyDescent="0.35">
      <c r="D3436" s="35"/>
    </row>
    <row r="3437" spans="4:4" customFormat="1" x14ac:dyDescent="0.35">
      <c r="D3437" s="35"/>
    </row>
    <row r="3438" spans="4:4" customFormat="1" x14ac:dyDescent="0.35">
      <c r="D3438" s="35"/>
    </row>
    <row r="3439" spans="4:4" customFormat="1" x14ac:dyDescent="0.35">
      <c r="D3439" s="35"/>
    </row>
    <row r="3440" spans="4:4" customFormat="1" x14ac:dyDescent="0.35">
      <c r="D3440" s="35"/>
    </row>
    <row r="3441" spans="4:4" customFormat="1" x14ac:dyDescent="0.35">
      <c r="D3441" s="35"/>
    </row>
    <row r="3442" spans="4:4" customFormat="1" x14ac:dyDescent="0.35">
      <c r="D3442" s="35"/>
    </row>
    <row r="3443" spans="4:4" customFormat="1" x14ac:dyDescent="0.35">
      <c r="D3443" s="35"/>
    </row>
    <row r="3444" spans="4:4" customFormat="1" x14ac:dyDescent="0.35">
      <c r="D3444" s="35"/>
    </row>
    <row r="3445" spans="4:4" customFormat="1" x14ac:dyDescent="0.35">
      <c r="D3445" s="35"/>
    </row>
    <row r="3446" spans="4:4" customFormat="1" x14ac:dyDescent="0.35">
      <c r="D3446" s="35"/>
    </row>
    <row r="3447" spans="4:4" customFormat="1" x14ac:dyDescent="0.35">
      <c r="D3447" s="35"/>
    </row>
    <row r="3448" spans="4:4" customFormat="1" x14ac:dyDescent="0.35">
      <c r="D3448" s="35"/>
    </row>
    <row r="3449" spans="4:4" customFormat="1" x14ac:dyDescent="0.35">
      <c r="D3449" s="35"/>
    </row>
    <row r="3450" spans="4:4" customFormat="1" x14ac:dyDescent="0.35">
      <c r="D3450" s="35"/>
    </row>
    <row r="3451" spans="4:4" customFormat="1" x14ac:dyDescent="0.35">
      <c r="D3451" s="35"/>
    </row>
    <row r="3452" spans="4:4" customFormat="1" x14ac:dyDescent="0.35">
      <c r="D3452" s="35"/>
    </row>
    <row r="3453" spans="4:4" customFormat="1" x14ac:dyDescent="0.35">
      <c r="D3453" s="35"/>
    </row>
    <row r="3454" spans="4:4" customFormat="1" x14ac:dyDescent="0.35">
      <c r="D3454" s="35"/>
    </row>
    <row r="3455" spans="4:4" customFormat="1" x14ac:dyDescent="0.35">
      <c r="D3455" s="35"/>
    </row>
    <row r="3456" spans="4:4" customFormat="1" x14ac:dyDescent="0.35">
      <c r="D3456" s="35"/>
    </row>
    <row r="3457" spans="4:4" customFormat="1" x14ac:dyDescent="0.35">
      <c r="D3457" s="35"/>
    </row>
    <row r="3458" spans="4:4" customFormat="1" x14ac:dyDescent="0.35">
      <c r="D3458" s="35"/>
    </row>
    <row r="3459" spans="4:4" customFormat="1" x14ac:dyDescent="0.35">
      <c r="D3459" s="35"/>
    </row>
    <row r="3460" spans="4:4" customFormat="1" x14ac:dyDescent="0.35">
      <c r="D3460" s="35"/>
    </row>
    <row r="3461" spans="4:4" customFormat="1" x14ac:dyDescent="0.35">
      <c r="D3461" s="35"/>
    </row>
    <row r="3462" spans="4:4" customFormat="1" x14ac:dyDescent="0.35">
      <c r="D3462" s="35"/>
    </row>
    <row r="3463" spans="4:4" customFormat="1" x14ac:dyDescent="0.35">
      <c r="D3463" s="35"/>
    </row>
    <row r="3464" spans="4:4" customFormat="1" x14ac:dyDescent="0.35">
      <c r="D3464" s="35"/>
    </row>
    <row r="3465" spans="4:4" customFormat="1" x14ac:dyDescent="0.35">
      <c r="D3465" s="35"/>
    </row>
    <row r="3466" spans="4:4" customFormat="1" x14ac:dyDescent="0.35">
      <c r="D3466" s="35"/>
    </row>
    <row r="3467" spans="4:4" customFormat="1" x14ac:dyDescent="0.35">
      <c r="D3467" s="35"/>
    </row>
    <row r="3468" spans="4:4" customFormat="1" x14ac:dyDescent="0.35">
      <c r="D3468" s="35"/>
    </row>
    <row r="3469" spans="4:4" customFormat="1" x14ac:dyDescent="0.35">
      <c r="D3469" s="35"/>
    </row>
    <row r="3470" spans="4:4" customFormat="1" x14ac:dyDescent="0.35">
      <c r="D3470" s="35"/>
    </row>
    <row r="3471" spans="4:4" customFormat="1" x14ac:dyDescent="0.35">
      <c r="D3471" s="35"/>
    </row>
    <row r="3472" spans="4:4" customFormat="1" x14ac:dyDescent="0.35">
      <c r="D3472" s="35"/>
    </row>
    <row r="3473" spans="4:4" customFormat="1" x14ac:dyDescent="0.35">
      <c r="D3473" s="35"/>
    </row>
    <row r="3474" spans="4:4" customFormat="1" x14ac:dyDescent="0.35">
      <c r="D3474" s="35"/>
    </row>
    <row r="3475" spans="4:4" customFormat="1" x14ac:dyDescent="0.35">
      <c r="D3475" s="35"/>
    </row>
    <row r="3476" spans="4:4" customFormat="1" x14ac:dyDescent="0.35">
      <c r="D3476" s="35"/>
    </row>
    <row r="3477" spans="4:4" customFormat="1" x14ac:dyDescent="0.35">
      <c r="D3477" s="35"/>
    </row>
    <row r="3478" spans="4:4" customFormat="1" x14ac:dyDescent="0.35">
      <c r="D3478" s="35"/>
    </row>
    <row r="3479" spans="4:4" customFormat="1" x14ac:dyDescent="0.35">
      <c r="D3479" s="35"/>
    </row>
    <row r="3480" spans="4:4" customFormat="1" x14ac:dyDescent="0.35">
      <c r="D3480" s="35"/>
    </row>
    <row r="3481" spans="4:4" customFormat="1" x14ac:dyDescent="0.35">
      <c r="D3481" s="35"/>
    </row>
    <row r="3482" spans="4:4" customFormat="1" x14ac:dyDescent="0.35">
      <c r="D3482" s="35"/>
    </row>
    <row r="3483" spans="4:4" customFormat="1" x14ac:dyDescent="0.35">
      <c r="D3483" s="35"/>
    </row>
    <row r="3484" spans="4:4" customFormat="1" x14ac:dyDescent="0.35">
      <c r="D3484" s="35"/>
    </row>
    <row r="3485" spans="4:4" customFormat="1" x14ac:dyDescent="0.35">
      <c r="D3485" s="35"/>
    </row>
    <row r="3486" spans="4:4" customFormat="1" x14ac:dyDescent="0.35">
      <c r="D3486" s="35"/>
    </row>
    <row r="3487" spans="4:4" customFormat="1" x14ac:dyDescent="0.35">
      <c r="D3487" s="35"/>
    </row>
    <row r="3488" spans="4:4" customFormat="1" x14ac:dyDescent="0.35">
      <c r="D3488" s="35"/>
    </row>
    <row r="3489" spans="4:4" customFormat="1" x14ac:dyDescent="0.35">
      <c r="D3489" s="35"/>
    </row>
    <row r="3490" spans="4:4" customFormat="1" x14ac:dyDescent="0.35">
      <c r="D3490" s="35"/>
    </row>
    <row r="3491" spans="4:4" customFormat="1" x14ac:dyDescent="0.35">
      <c r="D3491" s="35"/>
    </row>
    <row r="3492" spans="4:4" customFormat="1" x14ac:dyDescent="0.35">
      <c r="D3492" s="35"/>
    </row>
    <row r="3493" spans="4:4" customFormat="1" x14ac:dyDescent="0.35">
      <c r="D3493" s="35"/>
    </row>
    <row r="3494" spans="4:4" customFormat="1" x14ac:dyDescent="0.35">
      <c r="D3494" s="35"/>
    </row>
    <row r="3495" spans="4:4" customFormat="1" x14ac:dyDescent="0.35">
      <c r="D3495" s="35"/>
    </row>
    <row r="3496" spans="4:4" customFormat="1" x14ac:dyDescent="0.35">
      <c r="D3496" s="35"/>
    </row>
    <row r="3497" spans="4:4" customFormat="1" x14ac:dyDescent="0.35">
      <c r="D3497" s="35"/>
    </row>
    <row r="3498" spans="4:4" customFormat="1" x14ac:dyDescent="0.35">
      <c r="D3498" s="35"/>
    </row>
    <row r="3499" spans="4:4" customFormat="1" x14ac:dyDescent="0.35">
      <c r="D3499" s="35"/>
    </row>
    <row r="3500" spans="4:4" customFormat="1" x14ac:dyDescent="0.35">
      <c r="D3500" s="35"/>
    </row>
    <row r="3501" spans="4:4" customFormat="1" x14ac:dyDescent="0.35">
      <c r="D3501" s="35"/>
    </row>
    <row r="3502" spans="4:4" customFormat="1" x14ac:dyDescent="0.35">
      <c r="D3502" s="35"/>
    </row>
    <row r="3503" spans="4:4" customFormat="1" x14ac:dyDescent="0.35">
      <c r="D3503" s="35"/>
    </row>
    <row r="3504" spans="4:4" customFormat="1" x14ac:dyDescent="0.35">
      <c r="D3504" s="35"/>
    </row>
    <row r="3505" spans="4:4" customFormat="1" x14ac:dyDescent="0.35">
      <c r="D3505" s="35"/>
    </row>
    <row r="3506" spans="4:4" customFormat="1" x14ac:dyDescent="0.35">
      <c r="D3506" s="35"/>
    </row>
    <row r="3507" spans="4:4" customFormat="1" x14ac:dyDescent="0.35">
      <c r="D3507" s="35"/>
    </row>
    <row r="3508" spans="4:4" customFormat="1" x14ac:dyDescent="0.35">
      <c r="D3508" s="35"/>
    </row>
    <row r="3509" spans="4:4" customFormat="1" x14ac:dyDescent="0.35">
      <c r="D3509" s="35"/>
    </row>
    <row r="3510" spans="4:4" customFormat="1" x14ac:dyDescent="0.35">
      <c r="D3510" s="35"/>
    </row>
    <row r="3511" spans="4:4" customFormat="1" x14ac:dyDescent="0.35">
      <c r="D3511" s="35"/>
    </row>
    <row r="3512" spans="4:4" customFormat="1" x14ac:dyDescent="0.35">
      <c r="D3512" s="35"/>
    </row>
    <row r="3513" spans="4:4" customFormat="1" x14ac:dyDescent="0.35">
      <c r="D3513" s="35"/>
    </row>
    <row r="3514" spans="4:4" customFormat="1" x14ac:dyDescent="0.35">
      <c r="D3514" s="35"/>
    </row>
    <row r="3515" spans="4:4" customFormat="1" x14ac:dyDescent="0.35">
      <c r="D3515" s="35"/>
    </row>
    <row r="3516" spans="4:4" customFormat="1" x14ac:dyDescent="0.35">
      <c r="D3516" s="35"/>
    </row>
    <row r="3517" spans="4:4" customFormat="1" x14ac:dyDescent="0.35">
      <c r="D3517" s="35"/>
    </row>
    <row r="3518" spans="4:4" customFormat="1" x14ac:dyDescent="0.35">
      <c r="D3518" s="35"/>
    </row>
    <row r="3519" spans="4:4" customFormat="1" x14ac:dyDescent="0.35">
      <c r="D3519" s="35"/>
    </row>
    <row r="3520" spans="4:4" customFormat="1" x14ac:dyDescent="0.35">
      <c r="D3520" s="35"/>
    </row>
    <row r="3521" spans="4:4" customFormat="1" x14ac:dyDescent="0.35">
      <c r="D3521" s="35"/>
    </row>
    <row r="3522" spans="4:4" customFormat="1" x14ac:dyDescent="0.35">
      <c r="D3522" s="35"/>
    </row>
    <row r="3523" spans="4:4" customFormat="1" x14ac:dyDescent="0.35">
      <c r="D3523" s="35"/>
    </row>
    <row r="3524" spans="4:4" customFormat="1" x14ac:dyDescent="0.35">
      <c r="D3524" s="35"/>
    </row>
    <row r="3525" spans="4:4" customFormat="1" x14ac:dyDescent="0.35">
      <c r="D3525" s="35"/>
    </row>
    <row r="3526" spans="4:4" customFormat="1" x14ac:dyDescent="0.35">
      <c r="D3526" s="35"/>
    </row>
    <row r="3527" spans="4:4" customFormat="1" x14ac:dyDescent="0.35">
      <c r="D3527" s="35"/>
    </row>
    <row r="3528" spans="4:4" customFormat="1" x14ac:dyDescent="0.35">
      <c r="D3528" s="35"/>
    </row>
    <row r="3529" spans="4:4" customFormat="1" x14ac:dyDescent="0.35">
      <c r="D3529" s="35"/>
    </row>
    <row r="3530" spans="4:4" customFormat="1" x14ac:dyDescent="0.35">
      <c r="D3530" s="35"/>
    </row>
    <row r="3531" spans="4:4" customFormat="1" x14ac:dyDescent="0.35">
      <c r="D3531" s="35"/>
    </row>
    <row r="3532" spans="4:4" customFormat="1" x14ac:dyDescent="0.35">
      <c r="D3532" s="35"/>
    </row>
    <row r="3533" spans="4:4" customFormat="1" x14ac:dyDescent="0.35">
      <c r="D3533" s="35"/>
    </row>
    <row r="3534" spans="4:4" customFormat="1" x14ac:dyDescent="0.35">
      <c r="D3534" s="35"/>
    </row>
    <row r="3535" spans="4:4" customFormat="1" x14ac:dyDescent="0.35">
      <c r="D3535" s="35"/>
    </row>
    <row r="3536" spans="4:4" customFormat="1" x14ac:dyDescent="0.35">
      <c r="D3536" s="35"/>
    </row>
    <row r="3537" spans="4:4" customFormat="1" x14ac:dyDescent="0.35">
      <c r="D3537" s="35"/>
    </row>
    <row r="3538" spans="4:4" customFormat="1" x14ac:dyDescent="0.35">
      <c r="D3538" s="35"/>
    </row>
    <row r="3539" spans="4:4" customFormat="1" x14ac:dyDescent="0.35">
      <c r="D3539" s="35"/>
    </row>
    <row r="3540" spans="4:4" customFormat="1" x14ac:dyDescent="0.35">
      <c r="D3540" s="35"/>
    </row>
    <row r="3541" spans="4:4" customFormat="1" x14ac:dyDescent="0.35">
      <c r="D3541" s="35"/>
    </row>
    <row r="3542" spans="4:4" customFormat="1" x14ac:dyDescent="0.35">
      <c r="D3542" s="35"/>
    </row>
    <row r="3543" spans="4:4" customFormat="1" x14ac:dyDescent="0.35">
      <c r="D3543" s="35"/>
    </row>
    <row r="3544" spans="4:4" customFormat="1" x14ac:dyDescent="0.35">
      <c r="D3544" s="35"/>
    </row>
    <row r="3545" spans="4:4" customFormat="1" x14ac:dyDescent="0.35">
      <c r="D3545" s="35"/>
    </row>
    <row r="3546" spans="4:4" customFormat="1" x14ac:dyDescent="0.35">
      <c r="D3546" s="35"/>
    </row>
    <row r="3547" spans="4:4" customFormat="1" x14ac:dyDescent="0.35">
      <c r="D3547" s="35"/>
    </row>
    <row r="3548" spans="4:4" customFormat="1" x14ac:dyDescent="0.35">
      <c r="D3548" s="35"/>
    </row>
    <row r="3549" spans="4:4" customFormat="1" x14ac:dyDescent="0.35">
      <c r="D3549" s="35"/>
    </row>
    <row r="3550" spans="4:4" customFormat="1" x14ac:dyDescent="0.35">
      <c r="D3550" s="35"/>
    </row>
    <row r="3551" spans="4:4" customFormat="1" x14ac:dyDescent="0.35">
      <c r="D3551" s="35"/>
    </row>
    <row r="3552" spans="4:4" customFormat="1" x14ac:dyDescent="0.35">
      <c r="D3552" s="35"/>
    </row>
    <row r="3553" spans="4:4" customFormat="1" x14ac:dyDescent="0.35">
      <c r="D3553" s="35"/>
    </row>
    <row r="3554" spans="4:4" customFormat="1" x14ac:dyDescent="0.35">
      <c r="D3554" s="35"/>
    </row>
    <row r="3555" spans="4:4" customFormat="1" x14ac:dyDescent="0.35">
      <c r="D3555" s="35"/>
    </row>
    <row r="3556" spans="4:4" customFormat="1" x14ac:dyDescent="0.35">
      <c r="D3556" s="35"/>
    </row>
    <row r="3557" spans="4:4" customFormat="1" x14ac:dyDescent="0.35">
      <c r="D3557" s="35"/>
    </row>
    <row r="3558" spans="4:4" customFormat="1" x14ac:dyDescent="0.35">
      <c r="D3558" s="35"/>
    </row>
    <row r="3559" spans="4:4" customFormat="1" x14ac:dyDescent="0.35">
      <c r="D3559" s="35"/>
    </row>
    <row r="3560" spans="4:4" customFormat="1" x14ac:dyDescent="0.35">
      <c r="D3560" s="35"/>
    </row>
    <row r="3561" spans="4:4" customFormat="1" x14ac:dyDescent="0.35">
      <c r="D3561" s="35"/>
    </row>
    <row r="3562" spans="4:4" customFormat="1" x14ac:dyDescent="0.35">
      <c r="D3562" s="35"/>
    </row>
    <row r="3563" spans="4:4" customFormat="1" x14ac:dyDescent="0.35">
      <c r="D3563" s="35"/>
    </row>
    <row r="3564" spans="4:4" customFormat="1" x14ac:dyDescent="0.35">
      <c r="D3564" s="35"/>
    </row>
    <row r="3565" spans="4:4" customFormat="1" x14ac:dyDescent="0.35">
      <c r="D3565" s="35"/>
    </row>
    <row r="3566" spans="4:4" customFormat="1" x14ac:dyDescent="0.35">
      <c r="D3566" s="35"/>
    </row>
    <row r="3567" spans="4:4" customFormat="1" x14ac:dyDescent="0.35">
      <c r="D3567" s="35"/>
    </row>
    <row r="3568" spans="4:4" customFormat="1" x14ac:dyDescent="0.35">
      <c r="D3568" s="35"/>
    </row>
    <row r="3569" spans="4:4" customFormat="1" x14ac:dyDescent="0.35">
      <c r="D3569" s="35"/>
    </row>
    <row r="3570" spans="4:4" customFormat="1" x14ac:dyDescent="0.35">
      <c r="D3570" s="35"/>
    </row>
    <row r="3571" spans="4:4" customFormat="1" x14ac:dyDescent="0.35">
      <c r="D3571" s="35"/>
    </row>
    <row r="3572" spans="4:4" customFormat="1" x14ac:dyDescent="0.35">
      <c r="D3572" s="35"/>
    </row>
    <row r="3573" spans="4:4" customFormat="1" x14ac:dyDescent="0.35">
      <c r="D3573" s="35"/>
    </row>
    <row r="3574" spans="4:4" customFormat="1" x14ac:dyDescent="0.35">
      <c r="D3574" s="35"/>
    </row>
    <row r="3575" spans="4:4" customFormat="1" x14ac:dyDescent="0.35">
      <c r="D3575" s="35"/>
    </row>
    <row r="3576" spans="4:4" customFormat="1" x14ac:dyDescent="0.35">
      <c r="D3576" s="35"/>
    </row>
    <row r="3577" spans="4:4" customFormat="1" x14ac:dyDescent="0.35">
      <c r="D3577" s="35"/>
    </row>
    <row r="3578" spans="4:4" customFormat="1" x14ac:dyDescent="0.35">
      <c r="D3578" s="35"/>
    </row>
    <row r="3579" spans="4:4" customFormat="1" x14ac:dyDescent="0.35">
      <c r="D3579" s="35"/>
    </row>
    <row r="3580" spans="4:4" customFormat="1" x14ac:dyDescent="0.35">
      <c r="D3580" s="35"/>
    </row>
    <row r="3581" spans="4:4" customFormat="1" x14ac:dyDescent="0.35">
      <c r="D3581" s="35"/>
    </row>
    <row r="3582" spans="4:4" customFormat="1" x14ac:dyDescent="0.35">
      <c r="D3582" s="35"/>
    </row>
    <row r="3583" spans="4:4" customFormat="1" x14ac:dyDescent="0.35">
      <c r="D3583" s="35"/>
    </row>
    <row r="3584" spans="4:4" customFormat="1" x14ac:dyDescent="0.35">
      <c r="D3584" s="35"/>
    </row>
    <row r="3585" spans="4:4" customFormat="1" x14ac:dyDescent="0.35">
      <c r="D3585" s="35"/>
    </row>
    <row r="3586" spans="4:4" customFormat="1" x14ac:dyDescent="0.35">
      <c r="D3586" s="35"/>
    </row>
    <row r="3587" spans="4:4" customFormat="1" x14ac:dyDescent="0.35">
      <c r="D3587" s="35"/>
    </row>
    <row r="3588" spans="4:4" customFormat="1" x14ac:dyDescent="0.35">
      <c r="D3588" s="35"/>
    </row>
    <row r="3589" spans="4:4" customFormat="1" x14ac:dyDescent="0.35">
      <c r="D3589" s="35"/>
    </row>
    <row r="3590" spans="4:4" customFormat="1" x14ac:dyDescent="0.35">
      <c r="D3590" s="35"/>
    </row>
    <row r="3591" spans="4:4" customFormat="1" x14ac:dyDescent="0.35">
      <c r="D3591" s="35"/>
    </row>
    <row r="3592" spans="4:4" customFormat="1" x14ac:dyDescent="0.35">
      <c r="D3592" s="35"/>
    </row>
    <row r="3593" spans="4:4" customFormat="1" x14ac:dyDescent="0.35">
      <c r="D3593" s="35"/>
    </row>
    <row r="3594" spans="4:4" customFormat="1" x14ac:dyDescent="0.35">
      <c r="D3594" s="35"/>
    </row>
    <row r="3595" spans="4:4" customFormat="1" x14ac:dyDescent="0.35">
      <c r="D3595" s="35"/>
    </row>
    <row r="3596" spans="4:4" customFormat="1" x14ac:dyDescent="0.35">
      <c r="D3596" s="35"/>
    </row>
    <row r="3597" spans="4:4" customFormat="1" x14ac:dyDescent="0.35">
      <c r="D3597" s="35"/>
    </row>
    <row r="3598" spans="4:4" customFormat="1" x14ac:dyDescent="0.35">
      <c r="D3598" s="35"/>
    </row>
    <row r="3599" spans="4:4" customFormat="1" x14ac:dyDescent="0.35">
      <c r="D3599" s="35"/>
    </row>
    <row r="3600" spans="4:4" customFormat="1" x14ac:dyDescent="0.35">
      <c r="D3600" s="35"/>
    </row>
    <row r="3601" spans="4:4" customFormat="1" x14ac:dyDescent="0.35">
      <c r="D3601" s="35"/>
    </row>
    <row r="3602" spans="4:4" customFormat="1" x14ac:dyDescent="0.35">
      <c r="D3602" s="35"/>
    </row>
    <row r="3603" spans="4:4" customFormat="1" x14ac:dyDescent="0.35">
      <c r="D3603" s="35"/>
    </row>
    <row r="3604" spans="4:4" customFormat="1" x14ac:dyDescent="0.35">
      <c r="D3604" s="35"/>
    </row>
    <row r="3605" spans="4:4" customFormat="1" x14ac:dyDescent="0.35">
      <c r="D3605" s="35"/>
    </row>
    <row r="3606" spans="4:4" customFormat="1" x14ac:dyDescent="0.35">
      <c r="D3606" s="35"/>
    </row>
    <row r="3607" spans="4:4" customFormat="1" x14ac:dyDescent="0.35">
      <c r="D3607" s="35"/>
    </row>
    <row r="3608" spans="4:4" customFormat="1" x14ac:dyDescent="0.35">
      <c r="D3608" s="35"/>
    </row>
    <row r="3609" spans="4:4" customFormat="1" x14ac:dyDescent="0.35">
      <c r="D3609" s="35"/>
    </row>
    <row r="3610" spans="4:4" customFormat="1" x14ac:dyDescent="0.35">
      <c r="D3610" s="35"/>
    </row>
    <row r="3611" spans="4:4" customFormat="1" x14ac:dyDescent="0.35">
      <c r="D3611" s="35"/>
    </row>
    <row r="3612" spans="4:4" customFormat="1" x14ac:dyDescent="0.35">
      <c r="D3612" s="35"/>
    </row>
    <row r="3613" spans="4:4" customFormat="1" x14ac:dyDescent="0.35">
      <c r="D3613" s="35"/>
    </row>
    <row r="3614" spans="4:4" customFormat="1" x14ac:dyDescent="0.35">
      <c r="D3614" s="35"/>
    </row>
    <row r="3615" spans="4:4" customFormat="1" x14ac:dyDescent="0.35">
      <c r="D3615" s="35"/>
    </row>
    <row r="3616" spans="4:4" customFormat="1" x14ac:dyDescent="0.35">
      <c r="D3616" s="35"/>
    </row>
    <row r="3617" spans="4:4" customFormat="1" x14ac:dyDescent="0.35">
      <c r="D3617" s="35"/>
    </row>
    <row r="3618" spans="4:4" customFormat="1" x14ac:dyDescent="0.35">
      <c r="D3618" s="35"/>
    </row>
    <row r="3619" spans="4:4" customFormat="1" x14ac:dyDescent="0.35">
      <c r="D3619" s="35"/>
    </row>
    <row r="3620" spans="4:4" customFormat="1" x14ac:dyDescent="0.35">
      <c r="D3620" s="35"/>
    </row>
    <row r="3621" spans="4:4" customFormat="1" x14ac:dyDescent="0.35">
      <c r="D3621" s="35"/>
    </row>
    <row r="3622" spans="4:4" customFormat="1" x14ac:dyDescent="0.35">
      <c r="D3622" s="35"/>
    </row>
    <row r="3623" spans="4:4" customFormat="1" x14ac:dyDescent="0.35">
      <c r="D3623" s="35"/>
    </row>
    <row r="3624" spans="4:4" customFormat="1" x14ac:dyDescent="0.35">
      <c r="D3624" s="35"/>
    </row>
    <row r="3625" spans="4:4" customFormat="1" x14ac:dyDescent="0.35">
      <c r="D3625" s="35"/>
    </row>
    <row r="3626" spans="4:4" customFormat="1" x14ac:dyDescent="0.35">
      <c r="D3626" s="35"/>
    </row>
    <row r="3627" spans="4:4" customFormat="1" x14ac:dyDescent="0.35">
      <c r="D3627" s="35"/>
    </row>
    <row r="3628" spans="4:4" customFormat="1" x14ac:dyDescent="0.35">
      <c r="D3628" s="35"/>
    </row>
    <row r="3629" spans="4:4" customFormat="1" x14ac:dyDescent="0.35">
      <c r="D3629" s="35"/>
    </row>
    <row r="3630" spans="4:4" customFormat="1" x14ac:dyDescent="0.35">
      <c r="D3630" s="35"/>
    </row>
    <row r="3631" spans="4:4" customFormat="1" x14ac:dyDescent="0.35">
      <c r="D3631" s="35"/>
    </row>
    <row r="3632" spans="4:4" customFormat="1" x14ac:dyDescent="0.35">
      <c r="D3632" s="35"/>
    </row>
    <row r="3633" spans="4:4" customFormat="1" x14ac:dyDescent="0.35">
      <c r="D3633" s="35"/>
    </row>
    <row r="3634" spans="4:4" customFormat="1" x14ac:dyDescent="0.35">
      <c r="D3634" s="35"/>
    </row>
    <row r="3635" spans="4:4" customFormat="1" x14ac:dyDescent="0.35">
      <c r="D3635" s="35"/>
    </row>
    <row r="3636" spans="4:4" customFormat="1" x14ac:dyDescent="0.35">
      <c r="D3636" s="35"/>
    </row>
    <row r="3637" spans="4:4" customFormat="1" x14ac:dyDescent="0.35">
      <c r="D3637" s="35"/>
    </row>
    <row r="3638" spans="4:4" customFormat="1" x14ac:dyDescent="0.35">
      <c r="D3638" s="35"/>
    </row>
    <row r="3639" spans="4:4" customFormat="1" x14ac:dyDescent="0.35">
      <c r="D3639" s="35"/>
    </row>
    <row r="3640" spans="4:4" customFormat="1" x14ac:dyDescent="0.35">
      <c r="D3640" s="35"/>
    </row>
    <row r="3641" spans="4:4" customFormat="1" x14ac:dyDescent="0.35">
      <c r="D3641" s="35"/>
    </row>
    <row r="3642" spans="4:4" customFormat="1" x14ac:dyDescent="0.35">
      <c r="D3642" s="35"/>
    </row>
    <row r="3643" spans="4:4" customFormat="1" x14ac:dyDescent="0.35">
      <c r="D3643" s="35"/>
    </row>
    <row r="3644" spans="4:4" customFormat="1" x14ac:dyDescent="0.35">
      <c r="D3644" s="35"/>
    </row>
    <row r="3645" spans="4:4" customFormat="1" x14ac:dyDescent="0.35">
      <c r="D3645" s="35"/>
    </row>
    <row r="3646" spans="4:4" customFormat="1" x14ac:dyDescent="0.35">
      <c r="D3646" s="35"/>
    </row>
    <row r="3647" spans="4:4" customFormat="1" x14ac:dyDescent="0.35">
      <c r="D3647" s="35"/>
    </row>
    <row r="3648" spans="4:4" customFormat="1" x14ac:dyDescent="0.35">
      <c r="D3648" s="35"/>
    </row>
    <row r="3649" spans="4:4" customFormat="1" x14ac:dyDescent="0.35">
      <c r="D3649" s="35"/>
    </row>
    <row r="3650" spans="4:4" customFormat="1" x14ac:dyDescent="0.35">
      <c r="D3650" s="35"/>
    </row>
    <row r="3651" spans="4:4" customFormat="1" x14ac:dyDescent="0.35">
      <c r="D3651" s="35"/>
    </row>
    <row r="3652" spans="4:4" customFormat="1" x14ac:dyDescent="0.35">
      <c r="D3652" s="35"/>
    </row>
    <row r="3653" spans="4:4" customFormat="1" x14ac:dyDescent="0.35">
      <c r="D3653" s="35"/>
    </row>
    <row r="3654" spans="4:4" customFormat="1" x14ac:dyDescent="0.35">
      <c r="D3654" s="35"/>
    </row>
    <row r="3655" spans="4:4" customFormat="1" x14ac:dyDescent="0.35">
      <c r="D3655" s="35"/>
    </row>
    <row r="3656" spans="4:4" customFormat="1" x14ac:dyDescent="0.35">
      <c r="D3656" s="35"/>
    </row>
    <row r="3657" spans="4:4" customFormat="1" x14ac:dyDescent="0.35">
      <c r="D3657" s="35"/>
    </row>
    <row r="3658" spans="4:4" customFormat="1" x14ac:dyDescent="0.35">
      <c r="D3658" s="35"/>
    </row>
    <row r="3659" spans="4:4" customFormat="1" x14ac:dyDescent="0.35">
      <c r="D3659" s="35"/>
    </row>
    <row r="3660" spans="4:4" customFormat="1" x14ac:dyDescent="0.35">
      <c r="D3660" s="35"/>
    </row>
    <row r="3661" spans="4:4" customFormat="1" x14ac:dyDescent="0.35">
      <c r="D3661" s="35"/>
    </row>
    <row r="3662" spans="4:4" customFormat="1" x14ac:dyDescent="0.35">
      <c r="D3662" s="35"/>
    </row>
    <row r="3663" spans="4:4" customFormat="1" x14ac:dyDescent="0.35">
      <c r="D3663" s="35"/>
    </row>
    <row r="3664" spans="4:4" customFormat="1" x14ac:dyDescent="0.35">
      <c r="D3664" s="35"/>
    </row>
    <row r="3665" spans="4:4" customFormat="1" x14ac:dyDescent="0.35">
      <c r="D3665" s="35"/>
    </row>
    <row r="3666" spans="4:4" customFormat="1" x14ac:dyDescent="0.35">
      <c r="D3666" s="35"/>
    </row>
    <row r="3667" spans="4:4" customFormat="1" x14ac:dyDescent="0.35">
      <c r="D3667" s="35"/>
    </row>
    <row r="3668" spans="4:4" customFormat="1" x14ac:dyDescent="0.35">
      <c r="D3668" s="35"/>
    </row>
    <row r="3669" spans="4:4" customFormat="1" x14ac:dyDescent="0.35">
      <c r="D3669" s="35"/>
    </row>
    <row r="3670" spans="4:4" customFormat="1" x14ac:dyDescent="0.35">
      <c r="D3670" s="35"/>
    </row>
    <row r="3671" spans="4:4" customFormat="1" x14ac:dyDescent="0.35">
      <c r="D3671" s="35"/>
    </row>
    <row r="3672" spans="4:4" customFormat="1" x14ac:dyDescent="0.35">
      <c r="D3672" s="35"/>
    </row>
    <row r="3673" spans="4:4" customFormat="1" x14ac:dyDescent="0.35">
      <c r="D3673" s="35"/>
    </row>
    <row r="3674" spans="4:4" customFormat="1" x14ac:dyDescent="0.35">
      <c r="D3674" s="35"/>
    </row>
    <row r="3675" spans="4:4" customFormat="1" x14ac:dyDescent="0.35">
      <c r="D3675" s="35"/>
    </row>
    <row r="3676" spans="4:4" customFormat="1" x14ac:dyDescent="0.35">
      <c r="D3676" s="35"/>
    </row>
    <row r="3677" spans="4:4" customFormat="1" x14ac:dyDescent="0.35">
      <c r="D3677" s="35"/>
    </row>
    <row r="3678" spans="4:4" customFormat="1" x14ac:dyDescent="0.35">
      <c r="D3678" s="35"/>
    </row>
    <row r="3679" spans="4:4" customFormat="1" x14ac:dyDescent="0.35">
      <c r="D3679" s="35"/>
    </row>
    <row r="3680" spans="4:4" customFormat="1" x14ac:dyDescent="0.35">
      <c r="D3680" s="35"/>
    </row>
    <row r="3681" spans="4:4" customFormat="1" x14ac:dyDescent="0.35">
      <c r="D3681" s="35"/>
    </row>
    <row r="3682" spans="4:4" customFormat="1" x14ac:dyDescent="0.35">
      <c r="D3682" s="35"/>
    </row>
    <row r="3683" spans="4:4" customFormat="1" x14ac:dyDescent="0.35">
      <c r="D3683" s="35"/>
    </row>
    <row r="3684" spans="4:4" customFormat="1" x14ac:dyDescent="0.35">
      <c r="D3684" s="35"/>
    </row>
    <row r="3685" spans="4:4" customFormat="1" x14ac:dyDescent="0.35">
      <c r="D3685" s="35"/>
    </row>
    <row r="3686" spans="4:4" customFormat="1" x14ac:dyDescent="0.35">
      <c r="D3686" s="35"/>
    </row>
    <row r="3687" spans="4:4" customFormat="1" x14ac:dyDescent="0.35">
      <c r="D3687" s="35"/>
    </row>
    <row r="3688" spans="4:4" customFormat="1" x14ac:dyDescent="0.35">
      <c r="D3688" s="35"/>
    </row>
    <row r="3689" spans="4:4" customFormat="1" x14ac:dyDescent="0.35">
      <c r="D3689" s="35"/>
    </row>
    <row r="3690" spans="4:4" customFormat="1" x14ac:dyDescent="0.35">
      <c r="D3690" s="35"/>
    </row>
    <row r="3691" spans="4:4" customFormat="1" x14ac:dyDescent="0.35">
      <c r="D3691" s="35"/>
    </row>
    <row r="3692" spans="4:4" customFormat="1" x14ac:dyDescent="0.35">
      <c r="D3692" s="35"/>
    </row>
    <row r="3693" spans="4:4" customFormat="1" x14ac:dyDescent="0.35">
      <c r="D3693" s="35"/>
    </row>
    <row r="3694" spans="4:4" customFormat="1" x14ac:dyDescent="0.35">
      <c r="D3694" s="35"/>
    </row>
    <row r="3695" spans="4:4" customFormat="1" x14ac:dyDescent="0.35">
      <c r="D3695" s="35"/>
    </row>
    <row r="3696" spans="4:4" customFormat="1" x14ac:dyDescent="0.35">
      <c r="D3696" s="35"/>
    </row>
    <row r="3697" spans="4:4" customFormat="1" x14ac:dyDescent="0.35">
      <c r="D3697" s="35"/>
    </row>
    <row r="3698" spans="4:4" customFormat="1" x14ac:dyDescent="0.35">
      <c r="D3698" s="35"/>
    </row>
    <row r="3699" spans="4:4" customFormat="1" x14ac:dyDescent="0.35">
      <c r="D3699" s="35"/>
    </row>
    <row r="3700" spans="4:4" customFormat="1" x14ac:dyDescent="0.35">
      <c r="D3700" s="35"/>
    </row>
    <row r="3701" spans="4:4" customFormat="1" x14ac:dyDescent="0.35">
      <c r="D3701" s="35"/>
    </row>
    <row r="3702" spans="4:4" customFormat="1" x14ac:dyDescent="0.35">
      <c r="D3702" s="35"/>
    </row>
    <row r="3703" spans="4:4" customFormat="1" x14ac:dyDescent="0.35">
      <c r="D3703" s="35"/>
    </row>
    <row r="3704" spans="4:4" customFormat="1" x14ac:dyDescent="0.35">
      <c r="D3704" s="35"/>
    </row>
    <row r="3705" spans="4:4" customFormat="1" x14ac:dyDescent="0.35">
      <c r="D3705" s="35"/>
    </row>
    <row r="3706" spans="4:4" customFormat="1" x14ac:dyDescent="0.35">
      <c r="D3706" s="35"/>
    </row>
    <row r="3707" spans="4:4" customFormat="1" x14ac:dyDescent="0.35">
      <c r="D3707" s="35"/>
    </row>
    <row r="3708" spans="4:4" customFormat="1" x14ac:dyDescent="0.35">
      <c r="D3708" s="35"/>
    </row>
    <row r="3709" spans="4:4" customFormat="1" x14ac:dyDescent="0.35">
      <c r="D3709" s="35"/>
    </row>
    <row r="3710" spans="4:4" customFormat="1" x14ac:dyDescent="0.35">
      <c r="D3710" s="35"/>
    </row>
    <row r="3711" spans="4:4" customFormat="1" x14ac:dyDescent="0.35">
      <c r="D3711" s="35"/>
    </row>
    <row r="3712" spans="4:4" customFormat="1" x14ac:dyDescent="0.35">
      <c r="D3712" s="35"/>
    </row>
    <row r="3713" spans="4:4" customFormat="1" x14ac:dyDescent="0.35">
      <c r="D3713" s="35"/>
    </row>
    <row r="3714" spans="4:4" customFormat="1" x14ac:dyDescent="0.35">
      <c r="D3714" s="35"/>
    </row>
    <row r="3715" spans="4:4" customFormat="1" x14ac:dyDescent="0.35">
      <c r="D3715" s="35"/>
    </row>
    <row r="3716" spans="4:4" customFormat="1" x14ac:dyDescent="0.35">
      <c r="D3716" s="35"/>
    </row>
    <row r="3717" spans="4:4" customFormat="1" x14ac:dyDescent="0.35">
      <c r="D3717" s="35"/>
    </row>
    <row r="3718" spans="4:4" customFormat="1" x14ac:dyDescent="0.35">
      <c r="D3718" s="35"/>
    </row>
    <row r="3719" spans="4:4" customFormat="1" x14ac:dyDescent="0.35">
      <c r="D3719" s="35"/>
    </row>
    <row r="3720" spans="4:4" customFormat="1" x14ac:dyDescent="0.35">
      <c r="D3720" s="35"/>
    </row>
    <row r="3721" spans="4:4" customFormat="1" x14ac:dyDescent="0.35">
      <c r="D3721" s="35"/>
    </row>
    <row r="3722" spans="4:4" customFormat="1" x14ac:dyDescent="0.35">
      <c r="D3722" s="35"/>
    </row>
    <row r="3723" spans="4:4" customFormat="1" x14ac:dyDescent="0.35">
      <c r="D3723" s="35"/>
    </row>
    <row r="3724" spans="4:4" customFormat="1" x14ac:dyDescent="0.35">
      <c r="D3724" s="35"/>
    </row>
    <row r="3725" spans="4:4" customFormat="1" x14ac:dyDescent="0.35">
      <c r="D3725" s="35"/>
    </row>
    <row r="3726" spans="4:4" customFormat="1" x14ac:dyDescent="0.35">
      <c r="D3726" s="35"/>
    </row>
    <row r="3727" spans="4:4" customFormat="1" x14ac:dyDescent="0.35">
      <c r="D3727" s="35"/>
    </row>
    <row r="3728" spans="4:4" customFormat="1" x14ac:dyDescent="0.35">
      <c r="D3728" s="35"/>
    </row>
    <row r="3729" spans="4:4" customFormat="1" x14ac:dyDescent="0.35">
      <c r="D3729" s="35"/>
    </row>
    <row r="3730" spans="4:4" customFormat="1" x14ac:dyDescent="0.35">
      <c r="D3730" s="35"/>
    </row>
    <row r="3731" spans="4:4" customFormat="1" x14ac:dyDescent="0.35">
      <c r="D3731" s="35"/>
    </row>
    <row r="3732" spans="4:4" customFormat="1" x14ac:dyDescent="0.35">
      <c r="D3732" s="35"/>
    </row>
    <row r="3733" spans="4:4" customFormat="1" x14ac:dyDescent="0.35">
      <c r="D3733" s="35"/>
    </row>
    <row r="3734" spans="4:4" customFormat="1" x14ac:dyDescent="0.35">
      <c r="D3734" s="35"/>
    </row>
    <row r="3735" spans="4:4" customFormat="1" x14ac:dyDescent="0.35">
      <c r="D3735" s="35"/>
    </row>
    <row r="3736" spans="4:4" customFormat="1" x14ac:dyDescent="0.35">
      <c r="D3736" s="35"/>
    </row>
    <row r="3737" spans="4:4" customFormat="1" x14ac:dyDescent="0.35">
      <c r="D3737" s="35"/>
    </row>
    <row r="3738" spans="4:4" customFormat="1" x14ac:dyDescent="0.35">
      <c r="D3738" s="35"/>
    </row>
    <row r="3739" spans="4:4" customFormat="1" x14ac:dyDescent="0.35">
      <c r="D3739" s="35"/>
    </row>
    <row r="3740" spans="4:4" customFormat="1" x14ac:dyDescent="0.35">
      <c r="D3740" s="35"/>
    </row>
    <row r="3741" spans="4:4" customFormat="1" x14ac:dyDescent="0.35">
      <c r="D3741" s="35"/>
    </row>
    <row r="3742" spans="4:4" customFormat="1" x14ac:dyDescent="0.35">
      <c r="D3742" s="35"/>
    </row>
    <row r="3743" spans="4:4" customFormat="1" x14ac:dyDescent="0.35">
      <c r="D3743" s="35"/>
    </row>
    <row r="3744" spans="4:4" customFormat="1" x14ac:dyDescent="0.35">
      <c r="D3744" s="35"/>
    </row>
    <row r="3745" spans="4:4" customFormat="1" x14ac:dyDescent="0.35">
      <c r="D3745" s="35"/>
    </row>
    <row r="3746" spans="4:4" customFormat="1" x14ac:dyDescent="0.35">
      <c r="D3746" s="35"/>
    </row>
    <row r="3747" spans="4:4" customFormat="1" x14ac:dyDescent="0.35">
      <c r="D3747" s="35"/>
    </row>
    <row r="3748" spans="4:4" customFormat="1" x14ac:dyDescent="0.35">
      <c r="D3748" s="35"/>
    </row>
    <row r="3749" spans="4:4" customFormat="1" x14ac:dyDescent="0.35">
      <c r="D3749" s="35"/>
    </row>
    <row r="3750" spans="4:4" customFormat="1" x14ac:dyDescent="0.35">
      <c r="D3750" s="35"/>
    </row>
    <row r="3751" spans="4:4" customFormat="1" x14ac:dyDescent="0.35">
      <c r="D3751" s="35"/>
    </row>
    <row r="3752" spans="4:4" customFormat="1" x14ac:dyDescent="0.35">
      <c r="D3752" s="35"/>
    </row>
    <row r="3753" spans="4:4" customFormat="1" x14ac:dyDescent="0.35">
      <c r="D3753" s="35"/>
    </row>
    <row r="3754" spans="4:4" customFormat="1" x14ac:dyDescent="0.35">
      <c r="D3754" s="35"/>
    </row>
    <row r="3755" spans="4:4" customFormat="1" x14ac:dyDescent="0.35">
      <c r="D3755" s="35"/>
    </row>
    <row r="3756" spans="4:4" customFormat="1" x14ac:dyDescent="0.35">
      <c r="D3756" s="35"/>
    </row>
    <row r="3757" spans="4:4" customFormat="1" x14ac:dyDescent="0.35">
      <c r="D3757" s="35"/>
    </row>
    <row r="3758" spans="4:4" customFormat="1" x14ac:dyDescent="0.35">
      <c r="D3758" s="35"/>
    </row>
    <row r="3759" spans="4:4" customFormat="1" x14ac:dyDescent="0.35">
      <c r="D3759" s="35"/>
    </row>
    <row r="3760" spans="4:4" customFormat="1" x14ac:dyDescent="0.35">
      <c r="D3760" s="35"/>
    </row>
    <row r="3761" spans="4:4" customFormat="1" x14ac:dyDescent="0.35">
      <c r="D3761" s="35"/>
    </row>
    <row r="3762" spans="4:4" customFormat="1" x14ac:dyDescent="0.35">
      <c r="D3762" s="35"/>
    </row>
    <row r="3763" spans="4:4" customFormat="1" x14ac:dyDescent="0.35">
      <c r="D3763" s="35"/>
    </row>
    <row r="3764" spans="4:4" customFormat="1" x14ac:dyDescent="0.35">
      <c r="D3764" s="35"/>
    </row>
    <row r="3765" spans="4:4" customFormat="1" x14ac:dyDescent="0.35">
      <c r="D3765" s="35"/>
    </row>
    <row r="3766" spans="4:4" customFormat="1" x14ac:dyDescent="0.35">
      <c r="D3766" s="35"/>
    </row>
    <row r="3767" spans="4:4" customFormat="1" x14ac:dyDescent="0.35">
      <c r="D3767" s="35"/>
    </row>
    <row r="3768" spans="4:4" customFormat="1" x14ac:dyDescent="0.35">
      <c r="D3768" s="35"/>
    </row>
    <row r="3769" spans="4:4" customFormat="1" x14ac:dyDescent="0.35">
      <c r="D3769" s="35"/>
    </row>
    <row r="3770" spans="4:4" customFormat="1" x14ac:dyDescent="0.35">
      <c r="D3770" s="35"/>
    </row>
    <row r="3771" spans="4:4" customFormat="1" x14ac:dyDescent="0.35">
      <c r="D3771" s="35"/>
    </row>
    <row r="3772" spans="4:4" customFormat="1" x14ac:dyDescent="0.35">
      <c r="D3772" s="35"/>
    </row>
    <row r="3773" spans="4:4" customFormat="1" x14ac:dyDescent="0.35">
      <c r="D3773" s="35"/>
    </row>
    <row r="3774" spans="4:4" customFormat="1" x14ac:dyDescent="0.35">
      <c r="D3774" s="35"/>
    </row>
    <row r="3775" spans="4:4" customFormat="1" x14ac:dyDescent="0.35">
      <c r="D3775" s="35"/>
    </row>
    <row r="3776" spans="4:4" customFormat="1" x14ac:dyDescent="0.35">
      <c r="D3776" s="35"/>
    </row>
    <row r="3777" spans="4:4" customFormat="1" x14ac:dyDescent="0.35">
      <c r="D3777" s="35"/>
    </row>
    <row r="3778" spans="4:4" customFormat="1" x14ac:dyDescent="0.35">
      <c r="D3778" s="35"/>
    </row>
    <row r="3779" spans="4:4" customFormat="1" x14ac:dyDescent="0.35">
      <c r="D3779" s="35"/>
    </row>
    <row r="3780" spans="4:4" customFormat="1" x14ac:dyDescent="0.35">
      <c r="D3780" s="35"/>
    </row>
    <row r="3781" spans="4:4" customFormat="1" x14ac:dyDescent="0.35">
      <c r="D3781" s="35"/>
    </row>
    <row r="3782" spans="4:4" customFormat="1" x14ac:dyDescent="0.35">
      <c r="D3782" s="35"/>
    </row>
    <row r="3783" spans="4:4" customFormat="1" x14ac:dyDescent="0.35">
      <c r="D3783" s="35"/>
    </row>
    <row r="3784" spans="4:4" customFormat="1" x14ac:dyDescent="0.35">
      <c r="D3784" s="35"/>
    </row>
    <row r="3785" spans="4:4" customFormat="1" x14ac:dyDescent="0.35">
      <c r="D3785" s="35"/>
    </row>
    <row r="3786" spans="4:4" customFormat="1" x14ac:dyDescent="0.35">
      <c r="D3786" s="35"/>
    </row>
    <row r="3787" spans="4:4" customFormat="1" x14ac:dyDescent="0.35">
      <c r="D3787" s="35"/>
    </row>
    <row r="3788" spans="4:4" customFormat="1" x14ac:dyDescent="0.35">
      <c r="D3788" s="35"/>
    </row>
    <row r="3789" spans="4:4" customFormat="1" x14ac:dyDescent="0.35">
      <c r="D3789" s="35"/>
    </row>
    <row r="3790" spans="4:4" customFormat="1" x14ac:dyDescent="0.35">
      <c r="D3790" s="35"/>
    </row>
    <row r="3791" spans="4:4" customFormat="1" x14ac:dyDescent="0.35">
      <c r="D3791" s="35"/>
    </row>
    <row r="3792" spans="4:4" customFormat="1" x14ac:dyDescent="0.35">
      <c r="D3792" s="35"/>
    </row>
    <row r="3793" spans="4:4" customFormat="1" x14ac:dyDescent="0.35">
      <c r="D3793" s="35"/>
    </row>
    <row r="3794" spans="4:4" customFormat="1" x14ac:dyDescent="0.35">
      <c r="D3794" s="35"/>
    </row>
    <row r="3795" spans="4:4" customFormat="1" x14ac:dyDescent="0.35">
      <c r="D3795" s="35"/>
    </row>
    <row r="3796" spans="4:4" customFormat="1" x14ac:dyDescent="0.35">
      <c r="D3796" s="35"/>
    </row>
    <row r="3797" spans="4:4" customFormat="1" x14ac:dyDescent="0.35">
      <c r="D3797" s="35"/>
    </row>
    <row r="3798" spans="4:4" customFormat="1" x14ac:dyDescent="0.35">
      <c r="D3798" s="35"/>
    </row>
    <row r="3799" spans="4:4" customFormat="1" x14ac:dyDescent="0.35">
      <c r="D3799" s="35"/>
    </row>
    <row r="3800" spans="4:4" customFormat="1" x14ac:dyDescent="0.35">
      <c r="D3800" s="35"/>
    </row>
    <row r="3801" spans="4:4" customFormat="1" x14ac:dyDescent="0.35">
      <c r="D3801" s="35"/>
    </row>
    <row r="3802" spans="4:4" customFormat="1" x14ac:dyDescent="0.35">
      <c r="D3802" s="35"/>
    </row>
    <row r="3803" spans="4:4" customFormat="1" x14ac:dyDescent="0.35">
      <c r="D3803" s="35"/>
    </row>
    <row r="3804" spans="4:4" customFormat="1" x14ac:dyDescent="0.35">
      <c r="D3804" s="35"/>
    </row>
    <row r="3805" spans="4:4" customFormat="1" x14ac:dyDescent="0.35">
      <c r="D3805" s="35"/>
    </row>
    <row r="3806" spans="4:4" customFormat="1" x14ac:dyDescent="0.35">
      <c r="D3806" s="35"/>
    </row>
    <row r="3807" spans="4:4" customFormat="1" x14ac:dyDescent="0.35">
      <c r="D3807" s="35"/>
    </row>
    <row r="3808" spans="4:4" customFormat="1" x14ac:dyDescent="0.35">
      <c r="D3808" s="35"/>
    </row>
    <row r="3809" spans="4:4" customFormat="1" x14ac:dyDescent="0.35">
      <c r="D3809" s="35"/>
    </row>
    <row r="3810" spans="4:4" customFormat="1" x14ac:dyDescent="0.35">
      <c r="D3810" s="35"/>
    </row>
    <row r="3811" spans="4:4" customFormat="1" x14ac:dyDescent="0.35">
      <c r="D3811" s="35"/>
    </row>
    <row r="3812" spans="4:4" customFormat="1" x14ac:dyDescent="0.35">
      <c r="D3812" s="35"/>
    </row>
    <row r="3813" spans="4:4" customFormat="1" x14ac:dyDescent="0.35">
      <c r="D3813" s="35"/>
    </row>
    <row r="3814" spans="4:4" customFormat="1" x14ac:dyDescent="0.35">
      <c r="D3814" s="35"/>
    </row>
    <row r="3815" spans="4:4" customFormat="1" x14ac:dyDescent="0.35">
      <c r="D3815" s="35"/>
    </row>
    <row r="3816" spans="4:4" customFormat="1" x14ac:dyDescent="0.35">
      <c r="D3816" s="35"/>
    </row>
    <row r="3817" spans="4:4" customFormat="1" x14ac:dyDescent="0.35">
      <c r="D3817" s="35"/>
    </row>
    <row r="3818" spans="4:4" customFormat="1" x14ac:dyDescent="0.35">
      <c r="D3818" s="35"/>
    </row>
    <row r="3819" spans="4:4" customFormat="1" x14ac:dyDescent="0.35">
      <c r="D3819" s="35"/>
    </row>
    <row r="3820" spans="4:4" customFormat="1" x14ac:dyDescent="0.35">
      <c r="D3820" s="35"/>
    </row>
    <row r="3821" spans="4:4" customFormat="1" x14ac:dyDescent="0.35">
      <c r="D3821" s="35"/>
    </row>
    <row r="3822" spans="4:4" customFormat="1" x14ac:dyDescent="0.35">
      <c r="D3822" s="35"/>
    </row>
    <row r="3823" spans="4:4" customFormat="1" x14ac:dyDescent="0.35">
      <c r="D3823" s="35"/>
    </row>
    <row r="3824" spans="4:4" customFormat="1" x14ac:dyDescent="0.35">
      <c r="D3824" s="35"/>
    </row>
    <row r="3825" spans="4:4" customFormat="1" x14ac:dyDescent="0.35">
      <c r="D3825" s="35"/>
    </row>
    <row r="3826" spans="4:4" customFormat="1" x14ac:dyDescent="0.35">
      <c r="D3826" s="35"/>
    </row>
    <row r="3827" spans="4:4" customFormat="1" x14ac:dyDescent="0.35">
      <c r="D3827" s="35"/>
    </row>
    <row r="3828" spans="4:4" customFormat="1" x14ac:dyDescent="0.35">
      <c r="D3828" s="35"/>
    </row>
    <row r="3829" spans="4:4" customFormat="1" x14ac:dyDescent="0.35">
      <c r="D3829" s="35"/>
    </row>
    <row r="3830" spans="4:4" customFormat="1" x14ac:dyDescent="0.35">
      <c r="D3830" s="35"/>
    </row>
    <row r="3831" spans="4:4" customFormat="1" x14ac:dyDescent="0.35">
      <c r="D3831" s="35"/>
    </row>
    <row r="3832" spans="4:4" customFormat="1" x14ac:dyDescent="0.35">
      <c r="D3832" s="35"/>
    </row>
    <row r="3833" spans="4:4" customFormat="1" x14ac:dyDescent="0.35">
      <c r="D3833" s="35"/>
    </row>
    <row r="3834" spans="4:4" customFormat="1" x14ac:dyDescent="0.35">
      <c r="D3834" s="35"/>
    </row>
    <row r="3835" spans="4:4" customFormat="1" x14ac:dyDescent="0.35">
      <c r="D3835" s="35"/>
    </row>
    <row r="3836" spans="4:4" customFormat="1" x14ac:dyDescent="0.35">
      <c r="D3836" s="35"/>
    </row>
    <row r="3837" spans="4:4" customFormat="1" x14ac:dyDescent="0.35">
      <c r="D3837" s="35"/>
    </row>
    <row r="3838" spans="4:4" customFormat="1" x14ac:dyDescent="0.35">
      <c r="D3838" s="35"/>
    </row>
    <row r="3839" spans="4:4" customFormat="1" x14ac:dyDescent="0.35">
      <c r="D3839" s="35"/>
    </row>
    <row r="3840" spans="4:4" customFormat="1" x14ac:dyDescent="0.35">
      <c r="D3840" s="35"/>
    </row>
    <row r="3841" spans="4:4" customFormat="1" x14ac:dyDescent="0.35">
      <c r="D3841" s="35"/>
    </row>
    <row r="3842" spans="4:4" customFormat="1" x14ac:dyDescent="0.35">
      <c r="D3842" s="35"/>
    </row>
    <row r="3843" spans="4:4" customFormat="1" x14ac:dyDescent="0.35">
      <c r="D3843" s="35"/>
    </row>
    <row r="3844" spans="4:4" customFormat="1" x14ac:dyDescent="0.35">
      <c r="D3844" s="35"/>
    </row>
    <row r="3845" spans="4:4" customFormat="1" x14ac:dyDescent="0.35">
      <c r="D3845" s="35"/>
    </row>
    <row r="3846" spans="4:4" customFormat="1" x14ac:dyDescent="0.35">
      <c r="D3846" s="35"/>
    </row>
    <row r="3847" spans="4:4" customFormat="1" x14ac:dyDescent="0.35">
      <c r="D3847" s="35"/>
    </row>
    <row r="3848" spans="4:4" customFormat="1" x14ac:dyDescent="0.35">
      <c r="D3848" s="35"/>
    </row>
    <row r="3849" spans="4:4" customFormat="1" x14ac:dyDescent="0.35">
      <c r="D3849" s="35"/>
    </row>
    <row r="3850" spans="4:4" customFormat="1" x14ac:dyDescent="0.35">
      <c r="D3850" s="35"/>
    </row>
    <row r="3851" spans="4:4" customFormat="1" x14ac:dyDescent="0.35">
      <c r="D3851" s="35"/>
    </row>
    <row r="3852" spans="4:4" customFormat="1" x14ac:dyDescent="0.35">
      <c r="D3852" s="35"/>
    </row>
    <row r="3853" spans="4:4" customFormat="1" x14ac:dyDescent="0.35">
      <c r="D3853" s="35"/>
    </row>
    <row r="3854" spans="4:4" customFormat="1" x14ac:dyDescent="0.35">
      <c r="D3854" s="35"/>
    </row>
    <row r="3855" spans="4:4" customFormat="1" x14ac:dyDescent="0.35">
      <c r="D3855" s="35"/>
    </row>
    <row r="3856" spans="4:4" customFormat="1" x14ac:dyDescent="0.35">
      <c r="D3856" s="35"/>
    </row>
    <row r="3857" spans="4:4" customFormat="1" x14ac:dyDescent="0.35">
      <c r="D3857" s="35"/>
    </row>
    <row r="3858" spans="4:4" customFormat="1" x14ac:dyDescent="0.35">
      <c r="D3858" s="35"/>
    </row>
    <row r="3859" spans="4:4" customFormat="1" x14ac:dyDescent="0.35">
      <c r="D3859" s="35"/>
    </row>
    <row r="3860" spans="4:4" customFormat="1" x14ac:dyDescent="0.35">
      <c r="D3860" s="35"/>
    </row>
    <row r="3861" spans="4:4" customFormat="1" x14ac:dyDescent="0.35">
      <c r="D3861" s="35"/>
    </row>
    <row r="3862" spans="4:4" customFormat="1" x14ac:dyDescent="0.35">
      <c r="D3862" s="35"/>
    </row>
    <row r="3863" spans="4:4" customFormat="1" x14ac:dyDescent="0.35">
      <c r="D3863" s="35"/>
    </row>
    <row r="3864" spans="4:4" customFormat="1" x14ac:dyDescent="0.35">
      <c r="D3864" s="35"/>
    </row>
    <row r="3865" spans="4:4" customFormat="1" x14ac:dyDescent="0.35">
      <c r="D3865" s="35"/>
    </row>
    <row r="3866" spans="4:4" customFormat="1" x14ac:dyDescent="0.35">
      <c r="D3866" s="35"/>
    </row>
    <row r="3867" spans="4:4" customFormat="1" x14ac:dyDescent="0.35">
      <c r="D3867" s="35"/>
    </row>
    <row r="3868" spans="4:4" customFormat="1" x14ac:dyDescent="0.35">
      <c r="D3868" s="35"/>
    </row>
    <row r="3869" spans="4:4" customFormat="1" x14ac:dyDescent="0.35">
      <c r="D3869" s="35"/>
    </row>
    <row r="3870" spans="4:4" customFormat="1" x14ac:dyDescent="0.35">
      <c r="D3870" s="35"/>
    </row>
    <row r="3871" spans="4:4" customFormat="1" x14ac:dyDescent="0.35">
      <c r="D3871" s="35"/>
    </row>
    <row r="3872" spans="4:4" customFormat="1" x14ac:dyDescent="0.35">
      <c r="D3872" s="35"/>
    </row>
    <row r="3873" spans="4:4" customFormat="1" x14ac:dyDescent="0.35">
      <c r="D3873" s="35"/>
    </row>
    <row r="3874" spans="4:4" customFormat="1" x14ac:dyDescent="0.35">
      <c r="D3874" s="35"/>
    </row>
    <row r="3875" spans="4:4" customFormat="1" x14ac:dyDescent="0.35">
      <c r="D3875" s="35"/>
    </row>
    <row r="3876" spans="4:4" customFormat="1" x14ac:dyDescent="0.35">
      <c r="D3876" s="35"/>
    </row>
    <row r="3877" spans="4:4" customFormat="1" x14ac:dyDescent="0.35">
      <c r="D3877" s="35"/>
    </row>
    <row r="3878" spans="4:4" customFormat="1" x14ac:dyDescent="0.35">
      <c r="D3878" s="35"/>
    </row>
    <row r="3879" spans="4:4" customFormat="1" x14ac:dyDescent="0.35">
      <c r="D3879" s="35"/>
    </row>
    <row r="3880" spans="4:4" customFormat="1" x14ac:dyDescent="0.35">
      <c r="D3880" s="35"/>
    </row>
    <row r="3881" spans="4:4" customFormat="1" x14ac:dyDescent="0.35">
      <c r="D3881" s="35"/>
    </row>
    <row r="3882" spans="4:4" customFormat="1" x14ac:dyDescent="0.35">
      <c r="D3882" s="35"/>
    </row>
    <row r="3883" spans="4:4" customFormat="1" x14ac:dyDescent="0.35">
      <c r="D3883" s="35"/>
    </row>
    <row r="3884" spans="4:4" customFormat="1" x14ac:dyDescent="0.35">
      <c r="D3884" s="35"/>
    </row>
    <row r="3885" spans="4:4" customFormat="1" x14ac:dyDescent="0.35">
      <c r="D3885" s="35"/>
    </row>
    <row r="3886" spans="4:4" customFormat="1" x14ac:dyDescent="0.35">
      <c r="D3886" s="35"/>
    </row>
    <row r="3887" spans="4:4" customFormat="1" x14ac:dyDescent="0.35">
      <c r="D3887" s="35"/>
    </row>
    <row r="3888" spans="4:4" customFormat="1" x14ac:dyDescent="0.35">
      <c r="D3888" s="35"/>
    </row>
    <row r="3889" spans="4:4" customFormat="1" x14ac:dyDescent="0.35">
      <c r="D3889" s="35"/>
    </row>
    <row r="3890" spans="4:4" customFormat="1" x14ac:dyDescent="0.35">
      <c r="D3890" s="35"/>
    </row>
    <row r="3891" spans="4:4" customFormat="1" x14ac:dyDescent="0.35">
      <c r="D3891" s="35"/>
    </row>
    <row r="3892" spans="4:4" customFormat="1" x14ac:dyDescent="0.35">
      <c r="D3892" s="35"/>
    </row>
    <row r="3893" spans="4:4" customFormat="1" x14ac:dyDescent="0.35">
      <c r="D3893" s="35"/>
    </row>
    <row r="3894" spans="4:4" customFormat="1" x14ac:dyDescent="0.35">
      <c r="D3894" s="35"/>
    </row>
    <row r="3895" spans="4:4" customFormat="1" x14ac:dyDescent="0.35">
      <c r="D3895" s="35"/>
    </row>
    <row r="3896" spans="4:4" customFormat="1" x14ac:dyDescent="0.35">
      <c r="D3896" s="35"/>
    </row>
    <row r="3897" spans="4:4" customFormat="1" x14ac:dyDescent="0.35">
      <c r="D3897" s="35"/>
    </row>
    <row r="3898" spans="4:4" customFormat="1" x14ac:dyDescent="0.35">
      <c r="D3898" s="35"/>
    </row>
    <row r="3899" spans="4:4" customFormat="1" x14ac:dyDescent="0.35">
      <c r="D3899" s="35"/>
    </row>
    <row r="3900" spans="4:4" customFormat="1" x14ac:dyDescent="0.35">
      <c r="D3900" s="35"/>
    </row>
    <row r="3901" spans="4:4" customFormat="1" x14ac:dyDescent="0.35">
      <c r="D3901" s="35"/>
    </row>
    <row r="3902" spans="4:4" customFormat="1" x14ac:dyDescent="0.35">
      <c r="D3902" s="35"/>
    </row>
    <row r="3903" spans="4:4" customFormat="1" x14ac:dyDescent="0.35">
      <c r="D3903" s="35"/>
    </row>
    <row r="3904" spans="4:4" customFormat="1" x14ac:dyDescent="0.35">
      <c r="D3904" s="35"/>
    </row>
    <row r="3905" spans="4:4" customFormat="1" x14ac:dyDescent="0.35">
      <c r="D3905" s="35"/>
    </row>
    <row r="3906" spans="4:4" customFormat="1" x14ac:dyDescent="0.35">
      <c r="D3906" s="35"/>
    </row>
    <row r="3907" spans="4:4" customFormat="1" x14ac:dyDescent="0.35">
      <c r="D3907" s="35"/>
    </row>
    <row r="3908" spans="4:4" customFormat="1" x14ac:dyDescent="0.35">
      <c r="D3908" s="35"/>
    </row>
    <row r="3909" spans="4:4" customFormat="1" x14ac:dyDescent="0.35">
      <c r="D3909" s="35"/>
    </row>
    <row r="3910" spans="4:4" customFormat="1" x14ac:dyDescent="0.35">
      <c r="D3910" s="35"/>
    </row>
    <row r="3911" spans="4:4" customFormat="1" x14ac:dyDescent="0.35">
      <c r="D3911" s="35"/>
    </row>
    <row r="3912" spans="4:4" customFormat="1" x14ac:dyDescent="0.35">
      <c r="D3912" s="35"/>
    </row>
    <row r="3913" spans="4:4" customFormat="1" x14ac:dyDescent="0.35">
      <c r="D3913" s="35"/>
    </row>
    <row r="3914" spans="4:4" customFormat="1" x14ac:dyDescent="0.35">
      <c r="D3914" s="35"/>
    </row>
    <row r="3915" spans="4:4" customFormat="1" x14ac:dyDescent="0.35">
      <c r="D3915" s="35"/>
    </row>
    <row r="3916" spans="4:4" customFormat="1" x14ac:dyDescent="0.35">
      <c r="D3916" s="35"/>
    </row>
    <row r="3917" spans="4:4" customFormat="1" x14ac:dyDescent="0.35">
      <c r="D3917" s="35"/>
    </row>
    <row r="3918" spans="4:4" customFormat="1" x14ac:dyDescent="0.35">
      <c r="D3918" s="35"/>
    </row>
    <row r="3919" spans="4:4" customFormat="1" x14ac:dyDescent="0.35">
      <c r="D3919" s="35"/>
    </row>
    <row r="3920" spans="4:4" customFormat="1" x14ac:dyDescent="0.35">
      <c r="D3920" s="35"/>
    </row>
    <row r="3921" spans="4:4" customFormat="1" x14ac:dyDescent="0.35">
      <c r="D3921" s="35"/>
    </row>
    <row r="3922" spans="4:4" customFormat="1" x14ac:dyDescent="0.35">
      <c r="D3922" s="35"/>
    </row>
    <row r="3923" spans="4:4" customFormat="1" x14ac:dyDescent="0.35">
      <c r="D3923" s="35"/>
    </row>
    <row r="3924" spans="4:4" customFormat="1" x14ac:dyDescent="0.35">
      <c r="D3924" s="35"/>
    </row>
    <row r="3925" spans="4:4" customFormat="1" x14ac:dyDescent="0.35">
      <c r="D3925" s="35"/>
    </row>
    <row r="3926" spans="4:4" customFormat="1" x14ac:dyDescent="0.35">
      <c r="D3926" s="35"/>
    </row>
    <row r="3927" spans="4:4" customFormat="1" x14ac:dyDescent="0.35">
      <c r="D3927" s="35"/>
    </row>
    <row r="3928" spans="4:4" customFormat="1" x14ac:dyDescent="0.35">
      <c r="D3928" s="35"/>
    </row>
    <row r="3929" spans="4:4" customFormat="1" x14ac:dyDescent="0.35">
      <c r="D3929" s="35"/>
    </row>
    <row r="3930" spans="4:4" customFormat="1" x14ac:dyDescent="0.35">
      <c r="D3930" s="35"/>
    </row>
    <row r="3931" spans="4:4" customFormat="1" x14ac:dyDescent="0.35">
      <c r="D3931" s="35"/>
    </row>
    <row r="3932" spans="4:4" customFormat="1" x14ac:dyDescent="0.35">
      <c r="D3932" s="35"/>
    </row>
    <row r="3933" spans="4:4" customFormat="1" x14ac:dyDescent="0.35">
      <c r="D3933" s="35"/>
    </row>
    <row r="3934" spans="4:4" customFormat="1" x14ac:dyDescent="0.35">
      <c r="D3934" s="35"/>
    </row>
    <row r="3935" spans="4:4" customFormat="1" x14ac:dyDescent="0.35">
      <c r="D3935" s="35"/>
    </row>
    <row r="3936" spans="4:4" customFormat="1" x14ac:dyDescent="0.35">
      <c r="D3936" s="35"/>
    </row>
    <row r="3937" spans="4:4" customFormat="1" x14ac:dyDescent="0.35">
      <c r="D3937" s="35"/>
    </row>
    <row r="3938" spans="4:4" customFormat="1" x14ac:dyDescent="0.35">
      <c r="D3938" s="35"/>
    </row>
    <row r="3939" spans="4:4" customFormat="1" x14ac:dyDescent="0.35">
      <c r="D3939" s="35"/>
    </row>
    <row r="3940" spans="4:4" customFormat="1" x14ac:dyDescent="0.35">
      <c r="D3940" s="35"/>
    </row>
    <row r="3941" spans="4:4" customFormat="1" x14ac:dyDescent="0.35">
      <c r="D3941" s="35"/>
    </row>
    <row r="3942" spans="4:4" customFormat="1" x14ac:dyDescent="0.35">
      <c r="D3942" s="35"/>
    </row>
    <row r="3943" spans="4:4" customFormat="1" x14ac:dyDescent="0.35">
      <c r="D3943" s="35"/>
    </row>
    <row r="3944" spans="4:4" customFormat="1" x14ac:dyDescent="0.35">
      <c r="D3944" s="35"/>
    </row>
    <row r="3945" spans="4:4" customFormat="1" x14ac:dyDescent="0.35">
      <c r="D3945" s="35"/>
    </row>
    <row r="3946" spans="4:4" customFormat="1" x14ac:dyDescent="0.35">
      <c r="D3946" s="35"/>
    </row>
    <row r="3947" spans="4:4" customFormat="1" x14ac:dyDescent="0.35">
      <c r="D3947" s="35"/>
    </row>
    <row r="3948" spans="4:4" customFormat="1" x14ac:dyDescent="0.35">
      <c r="D3948" s="35"/>
    </row>
    <row r="3949" spans="4:4" customFormat="1" x14ac:dyDescent="0.35">
      <c r="D3949" s="35"/>
    </row>
    <row r="3950" spans="4:4" customFormat="1" x14ac:dyDescent="0.35">
      <c r="D3950" s="35"/>
    </row>
    <row r="3951" spans="4:4" customFormat="1" x14ac:dyDescent="0.35">
      <c r="D3951" s="35"/>
    </row>
    <row r="3952" spans="4:4" customFormat="1" x14ac:dyDescent="0.35">
      <c r="D3952" s="35"/>
    </row>
    <row r="3953" spans="4:4" customFormat="1" x14ac:dyDescent="0.35">
      <c r="D3953" s="35"/>
    </row>
    <row r="3954" spans="4:4" customFormat="1" x14ac:dyDescent="0.35">
      <c r="D3954" s="35"/>
    </row>
    <row r="3955" spans="4:4" customFormat="1" x14ac:dyDescent="0.35">
      <c r="D3955" s="35"/>
    </row>
    <row r="3956" spans="4:4" customFormat="1" x14ac:dyDescent="0.35">
      <c r="D3956" s="35"/>
    </row>
    <row r="3957" spans="4:4" customFormat="1" x14ac:dyDescent="0.35">
      <c r="D3957" s="35"/>
    </row>
    <row r="3958" spans="4:4" customFormat="1" x14ac:dyDescent="0.35">
      <c r="D3958" s="35"/>
    </row>
    <row r="3959" spans="4:4" customFormat="1" x14ac:dyDescent="0.35">
      <c r="D3959" s="35"/>
    </row>
    <row r="3960" spans="4:4" customFormat="1" x14ac:dyDescent="0.35">
      <c r="D3960" s="35"/>
    </row>
    <row r="3961" spans="4:4" customFormat="1" x14ac:dyDescent="0.35">
      <c r="D3961" s="35"/>
    </row>
    <row r="3962" spans="4:4" customFormat="1" x14ac:dyDescent="0.35">
      <c r="D3962" s="35"/>
    </row>
    <row r="3963" spans="4:4" customFormat="1" x14ac:dyDescent="0.35">
      <c r="D3963" s="35"/>
    </row>
    <row r="3964" spans="4:4" customFormat="1" x14ac:dyDescent="0.35">
      <c r="D3964" s="35"/>
    </row>
    <row r="3965" spans="4:4" customFormat="1" x14ac:dyDescent="0.35">
      <c r="D3965" s="35"/>
    </row>
    <row r="3966" spans="4:4" customFormat="1" x14ac:dyDescent="0.35">
      <c r="D3966" s="35"/>
    </row>
    <row r="3967" spans="4:4" customFormat="1" x14ac:dyDescent="0.35">
      <c r="D3967" s="35"/>
    </row>
    <row r="3968" spans="4:4" customFormat="1" x14ac:dyDescent="0.35">
      <c r="D3968" s="35"/>
    </row>
    <row r="3969" spans="4:4" customFormat="1" x14ac:dyDescent="0.35">
      <c r="D3969" s="35"/>
    </row>
    <row r="3970" spans="4:4" customFormat="1" x14ac:dyDescent="0.35">
      <c r="D3970" s="35"/>
    </row>
    <row r="3971" spans="4:4" customFormat="1" x14ac:dyDescent="0.35">
      <c r="D3971" s="35"/>
    </row>
    <row r="3972" spans="4:4" customFormat="1" x14ac:dyDescent="0.35">
      <c r="D3972" s="35"/>
    </row>
    <row r="3973" spans="4:4" customFormat="1" x14ac:dyDescent="0.35">
      <c r="D3973" s="35"/>
    </row>
    <row r="3974" spans="4:4" customFormat="1" x14ac:dyDescent="0.35">
      <c r="D3974" s="35"/>
    </row>
    <row r="3975" spans="4:4" customFormat="1" x14ac:dyDescent="0.35">
      <c r="D3975" s="35"/>
    </row>
    <row r="3976" spans="4:4" customFormat="1" x14ac:dyDescent="0.35">
      <c r="D3976" s="35"/>
    </row>
    <row r="3977" spans="4:4" customFormat="1" x14ac:dyDescent="0.35">
      <c r="D3977" s="35"/>
    </row>
    <row r="3978" spans="4:4" customFormat="1" x14ac:dyDescent="0.35">
      <c r="D3978" s="35"/>
    </row>
    <row r="3979" spans="4:4" customFormat="1" x14ac:dyDescent="0.35">
      <c r="D3979" s="35"/>
    </row>
    <row r="3980" spans="4:4" customFormat="1" x14ac:dyDescent="0.35">
      <c r="D3980" s="35"/>
    </row>
    <row r="3981" spans="4:4" customFormat="1" x14ac:dyDescent="0.35">
      <c r="D3981" s="35"/>
    </row>
    <row r="3982" spans="4:4" customFormat="1" x14ac:dyDescent="0.35">
      <c r="D3982" s="35"/>
    </row>
    <row r="3983" spans="4:4" customFormat="1" x14ac:dyDescent="0.35">
      <c r="D3983" s="35"/>
    </row>
    <row r="3984" spans="4:4" customFormat="1" x14ac:dyDescent="0.35">
      <c r="D3984" s="35"/>
    </row>
    <row r="3985" spans="4:4" customFormat="1" x14ac:dyDescent="0.35">
      <c r="D3985" s="35"/>
    </row>
    <row r="3986" spans="4:4" customFormat="1" x14ac:dyDescent="0.35">
      <c r="D3986" s="35"/>
    </row>
    <row r="3987" spans="4:4" customFormat="1" x14ac:dyDescent="0.35">
      <c r="D3987" s="35"/>
    </row>
    <row r="3988" spans="4:4" customFormat="1" x14ac:dyDescent="0.35">
      <c r="D3988" s="35"/>
    </row>
    <row r="3989" spans="4:4" customFormat="1" x14ac:dyDescent="0.35">
      <c r="D3989" s="35"/>
    </row>
    <row r="3990" spans="4:4" customFormat="1" x14ac:dyDescent="0.35">
      <c r="D3990" s="35"/>
    </row>
    <row r="3991" spans="4:4" customFormat="1" x14ac:dyDescent="0.35">
      <c r="D3991" s="35"/>
    </row>
    <row r="3992" spans="4:4" customFormat="1" x14ac:dyDescent="0.35">
      <c r="D3992" s="35"/>
    </row>
    <row r="3993" spans="4:4" customFormat="1" x14ac:dyDescent="0.35">
      <c r="D3993" s="35"/>
    </row>
    <row r="3994" spans="4:4" customFormat="1" x14ac:dyDescent="0.35">
      <c r="D3994" s="35"/>
    </row>
    <row r="3995" spans="4:4" customFormat="1" x14ac:dyDescent="0.35">
      <c r="D3995" s="35"/>
    </row>
    <row r="3996" spans="4:4" customFormat="1" x14ac:dyDescent="0.35">
      <c r="D3996" s="35"/>
    </row>
    <row r="3997" spans="4:4" customFormat="1" x14ac:dyDescent="0.35">
      <c r="D3997" s="35"/>
    </row>
    <row r="3998" spans="4:4" customFormat="1" x14ac:dyDescent="0.35">
      <c r="D3998" s="35"/>
    </row>
    <row r="3999" spans="4:4" customFormat="1" x14ac:dyDescent="0.35">
      <c r="D3999" s="35"/>
    </row>
    <row r="4000" spans="4:4" customFormat="1" x14ac:dyDescent="0.35">
      <c r="D4000" s="35"/>
    </row>
    <row r="4001" spans="4:4" customFormat="1" x14ac:dyDescent="0.35">
      <c r="D4001" s="35"/>
    </row>
    <row r="4002" spans="4:4" customFormat="1" x14ac:dyDescent="0.35">
      <c r="D4002" s="35"/>
    </row>
    <row r="4003" spans="4:4" customFormat="1" x14ac:dyDescent="0.35">
      <c r="D4003" s="35"/>
    </row>
    <row r="4004" spans="4:4" customFormat="1" x14ac:dyDescent="0.35">
      <c r="D4004" s="35"/>
    </row>
    <row r="4005" spans="4:4" customFormat="1" x14ac:dyDescent="0.35">
      <c r="D4005" s="35"/>
    </row>
    <row r="4006" spans="4:4" customFormat="1" x14ac:dyDescent="0.35">
      <c r="D4006" s="35"/>
    </row>
    <row r="4007" spans="4:4" customFormat="1" x14ac:dyDescent="0.35">
      <c r="D4007" s="35"/>
    </row>
    <row r="4008" spans="4:4" customFormat="1" x14ac:dyDescent="0.35">
      <c r="D4008" s="35"/>
    </row>
    <row r="4009" spans="4:4" customFormat="1" x14ac:dyDescent="0.35">
      <c r="D4009" s="35"/>
    </row>
    <row r="4010" spans="4:4" customFormat="1" x14ac:dyDescent="0.35">
      <c r="D4010" s="35"/>
    </row>
    <row r="4011" spans="4:4" customFormat="1" x14ac:dyDescent="0.35">
      <c r="D4011" s="35"/>
    </row>
    <row r="4012" spans="4:4" customFormat="1" x14ac:dyDescent="0.35">
      <c r="D4012" s="35"/>
    </row>
    <row r="4013" spans="4:4" customFormat="1" x14ac:dyDescent="0.35">
      <c r="D4013" s="35"/>
    </row>
    <row r="4014" spans="4:4" customFormat="1" x14ac:dyDescent="0.35">
      <c r="D4014" s="35"/>
    </row>
    <row r="4015" spans="4:4" customFormat="1" x14ac:dyDescent="0.35">
      <c r="D4015" s="35"/>
    </row>
    <row r="4016" spans="4:4" customFormat="1" x14ac:dyDescent="0.35">
      <c r="D4016" s="35"/>
    </row>
    <row r="4017" spans="4:4" customFormat="1" x14ac:dyDescent="0.35">
      <c r="D4017" s="35"/>
    </row>
    <row r="4018" spans="4:4" customFormat="1" x14ac:dyDescent="0.35">
      <c r="D4018" s="35"/>
    </row>
    <row r="4019" spans="4:4" customFormat="1" x14ac:dyDescent="0.35">
      <c r="D4019" s="35"/>
    </row>
    <row r="4020" spans="4:4" customFormat="1" x14ac:dyDescent="0.35">
      <c r="D4020" s="35"/>
    </row>
    <row r="4021" spans="4:4" customFormat="1" x14ac:dyDescent="0.35">
      <c r="D4021" s="35"/>
    </row>
    <row r="4022" spans="4:4" customFormat="1" x14ac:dyDescent="0.35">
      <c r="D4022" s="35"/>
    </row>
    <row r="4023" spans="4:4" customFormat="1" x14ac:dyDescent="0.35">
      <c r="D4023" s="35"/>
    </row>
    <row r="4024" spans="4:4" customFormat="1" x14ac:dyDescent="0.35">
      <c r="D4024" s="35"/>
    </row>
    <row r="4025" spans="4:4" customFormat="1" x14ac:dyDescent="0.35">
      <c r="D4025" s="35"/>
    </row>
    <row r="4026" spans="4:4" customFormat="1" x14ac:dyDescent="0.35">
      <c r="D4026" s="35"/>
    </row>
    <row r="4027" spans="4:4" customFormat="1" x14ac:dyDescent="0.35">
      <c r="D4027" s="35"/>
    </row>
    <row r="4028" spans="4:4" customFormat="1" x14ac:dyDescent="0.35">
      <c r="D4028" s="35"/>
    </row>
    <row r="4029" spans="4:4" customFormat="1" x14ac:dyDescent="0.35">
      <c r="D4029" s="35"/>
    </row>
    <row r="4030" spans="4:4" customFormat="1" x14ac:dyDescent="0.35">
      <c r="D4030" s="35"/>
    </row>
    <row r="4031" spans="4:4" customFormat="1" x14ac:dyDescent="0.35">
      <c r="D4031" s="35"/>
    </row>
    <row r="4032" spans="4:4" customFormat="1" x14ac:dyDescent="0.35">
      <c r="D4032" s="35"/>
    </row>
    <row r="4033" spans="4:4" customFormat="1" x14ac:dyDescent="0.35">
      <c r="D4033" s="35"/>
    </row>
    <row r="4034" spans="4:4" customFormat="1" x14ac:dyDescent="0.35">
      <c r="D4034" s="35"/>
    </row>
    <row r="4035" spans="4:4" customFormat="1" x14ac:dyDescent="0.35">
      <c r="D4035" s="35"/>
    </row>
    <row r="4036" spans="4:4" customFormat="1" x14ac:dyDescent="0.35">
      <c r="D4036" s="35"/>
    </row>
    <row r="4037" spans="4:4" customFormat="1" x14ac:dyDescent="0.35">
      <c r="D4037" s="35"/>
    </row>
    <row r="4038" spans="4:4" customFormat="1" x14ac:dyDescent="0.35">
      <c r="D4038" s="35"/>
    </row>
    <row r="4039" spans="4:4" customFormat="1" x14ac:dyDescent="0.35">
      <c r="D4039" s="35"/>
    </row>
    <row r="4040" spans="4:4" customFormat="1" x14ac:dyDescent="0.35">
      <c r="D4040" s="35"/>
    </row>
    <row r="4041" spans="4:4" customFormat="1" x14ac:dyDescent="0.35">
      <c r="D4041" s="35"/>
    </row>
    <row r="4042" spans="4:4" customFormat="1" x14ac:dyDescent="0.35">
      <c r="D4042" s="35"/>
    </row>
    <row r="4043" spans="4:4" customFormat="1" x14ac:dyDescent="0.35">
      <c r="D4043" s="35"/>
    </row>
    <row r="4044" spans="4:4" customFormat="1" x14ac:dyDescent="0.35">
      <c r="D4044" s="35"/>
    </row>
    <row r="4045" spans="4:4" customFormat="1" x14ac:dyDescent="0.35">
      <c r="D4045" s="35"/>
    </row>
    <row r="4046" spans="4:4" customFormat="1" x14ac:dyDescent="0.35">
      <c r="D4046" s="35"/>
    </row>
    <row r="4047" spans="4:4" customFormat="1" x14ac:dyDescent="0.35">
      <c r="D4047" s="35"/>
    </row>
    <row r="4048" spans="4:4" customFormat="1" x14ac:dyDescent="0.35">
      <c r="D4048" s="35"/>
    </row>
    <row r="4049" spans="4:4" customFormat="1" x14ac:dyDescent="0.35">
      <c r="D4049" s="35"/>
    </row>
    <row r="4050" spans="4:4" customFormat="1" x14ac:dyDescent="0.35">
      <c r="D4050" s="35"/>
    </row>
    <row r="4051" spans="4:4" customFormat="1" x14ac:dyDescent="0.35">
      <c r="D4051" s="35"/>
    </row>
    <row r="4052" spans="4:4" customFormat="1" x14ac:dyDescent="0.35">
      <c r="D4052" s="35"/>
    </row>
    <row r="4053" spans="4:4" customFormat="1" x14ac:dyDescent="0.35">
      <c r="D4053" s="35"/>
    </row>
    <row r="4054" spans="4:4" customFormat="1" x14ac:dyDescent="0.35">
      <c r="D4054" s="35"/>
    </row>
    <row r="4055" spans="4:4" customFormat="1" x14ac:dyDescent="0.35">
      <c r="D4055" s="35"/>
    </row>
    <row r="4056" spans="4:4" customFormat="1" x14ac:dyDescent="0.35">
      <c r="D4056" s="35"/>
    </row>
    <row r="4057" spans="4:4" customFormat="1" x14ac:dyDescent="0.35">
      <c r="D4057" s="35"/>
    </row>
    <row r="4058" spans="4:4" customFormat="1" x14ac:dyDescent="0.35">
      <c r="D4058" s="35"/>
    </row>
    <row r="4059" spans="4:4" customFormat="1" x14ac:dyDescent="0.35">
      <c r="D4059" s="35"/>
    </row>
    <row r="4060" spans="4:4" customFormat="1" x14ac:dyDescent="0.35">
      <c r="D4060" s="35"/>
    </row>
    <row r="4061" spans="4:4" customFormat="1" x14ac:dyDescent="0.35">
      <c r="D4061" s="35"/>
    </row>
    <row r="4062" spans="4:4" customFormat="1" x14ac:dyDescent="0.35">
      <c r="D4062" s="35"/>
    </row>
    <row r="4063" spans="4:4" customFormat="1" x14ac:dyDescent="0.35">
      <c r="D4063" s="35"/>
    </row>
    <row r="4064" spans="4:4" customFormat="1" x14ac:dyDescent="0.35">
      <c r="D4064" s="35"/>
    </row>
    <row r="4065" spans="4:4" customFormat="1" x14ac:dyDescent="0.35">
      <c r="D4065" s="35"/>
    </row>
    <row r="4066" spans="4:4" customFormat="1" x14ac:dyDescent="0.35">
      <c r="D4066" s="35"/>
    </row>
    <row r="4067" spans="4:4" customFormat="1" x14ac:dyDescent="0.35">
      <c r="D4067" s="35"/>
    </row>
    <row r="4068" spans="4:4" customFormat="1" x14ac:dyDescent="0.35">
      <c r="D4068" s="35"/>
    </row>
    <row r="4069" spans="4:4" customFormat="1" x14ac:dyDescent="0.35">
      <c r="D4069" s="35"/>
    </row>
    <row r="4070" spans="4:4" customFormat="1" x14ac:dyDescent="0.35">
      <c r="D4070" s="35"/>
    </row>
    <row r="4071" spans="4:4" customFormat="1" x14ac:dyDescent="0.35">
      <c r="D4071" s="35"/>
    </row>
    <row r="4072" spans="4:4" customFormat="1" x14ac:dyDescent="0.35">
      <c r="D4072" s="35"/>
    </row>
    <row r="4073" spans="4:4" customFormat="1" x14ac:dyDescent="0.35">
      <c r="D4073" s="35"/>
    </row>
    <row r="4074" spans="4:4" customFormat="1" x14ac:dyDescent="0.35">
      <c r="D4074" s="35"/>
    </row>
    <row r="4075" spans="4:4" customFormat="1" x14ac:dyDescent="0.35">
      <c r="D4075" s="35"/>
    </row>
    <row r="4076" spans="4:4" customFormat="1" x14ac:dyDescent="0.35">
      <c r="D4076" s="35"/>
    </row>
    <row r="4077" spans="4:4" customFormat="1" x14ac:dyDescent="0.35">
      <c r="D4077" s="35"/>
    </row>
    <row r="4078" spans="4:4" customFormat="1" x14ac:dyDescent="0.35">
      <c r="D4078" s="35"/>
    </row>
    <row r="4079" spans="4:4" customFormat="1" x14ac:dyDescent="0.35">
      <c r="D4079" s="35"/>
    </row>
    <row r="4080" spans="4:4" customFormat="1" x14ac:dyDescent="0.35">
      <c r="D4080" s="35"/>
    </row>
    <row r="4081" spans="4:4" customFormat="1" x14ac:dyDescent="0.35">
      <c r="D4081" s="35"/>
    </row>
    <row r="4082" spans="4:4" customFormat="1" x14ac:dyDescent="0.35">
      <c r="D4082" s="35"/>
    </row>
    <row r="4083" spans="4:4" customFormat="1" x14ac:dyDescent="0.35">
      <c r="D4083" s="35"/>
    </row>
    <row r="4084" spans="4:4" customFormat="1" x14ac:dyDescent="0.35">
      <c r="D4084" s="35"/>
    </row>
    <row r="4085" spans="4:4" customFormat="1" x14ac:dyDescent="0.35">
      <c r="D4085" s="35"/>
    </row>
    <row r="4086" spans="4:4" customFormat="1" x14ac:dyDescent="0.35">
      <c r="D4086" s="35"/>
    </row>
    <row r="4087" spans="4:4" customFormat="1" x14ac:dyDescent="0.35">
      <c r="D4087" s="35"/>
    </row>
    <row r="4088" spans="4:4" customFormat="1" x14ac:dyDescent="0.35">
      <c r="D4088" s="35"/>
    </row>
    <row r="4089" spans="4:4" customFormat="1" x14ac:dyDescent="0.35">
      <c r="D4089" s="35"/>
    </row>
    <row r="4090" spans="4:4" customFormat="1" x14ac:dyDescent="0.35">
      <c r="D4090" s="35"/>
    </row>
    <row r="4091" spans="4:4" customFormat="1" x14ac:dyDescent="0.35">
      <c r="D4091" s="35"/>
    </row>
    <row r="4092" spans="4:4" customFormat="1" x14ac:dyDescent="0.35">
      <c r="D4092" s="35"/>
    </row>
    <row r="4093" spans="4:4" customFormat="1" x14ac:dyDescent="0.35">
      <c r="D4093" s="35"/>
    </row>
    <row r="4094" spans="4:4" customFormat="1" x14ac:dyDescent="0.35">
      <c r="D4094" s="35"/>
    </row>
    <row r="4095" spans="4:4" customFormat="1" x14ac:dyDescent="0.35">
      <c r="D4095" s="35"/>
    </row>
    <row r="4096" spans="4:4" customFormat="1" x14ac:dyDescent="0.35">
      <c r="D4096" s="35"/>
    </row>
    <row r="4097" spans="4:4" customFormat="1" x14ac:dyDescent="0.35">
      <c r="D4097" s="35"/>
    </row>
    <row r="4098" spans="4:4" customFormat="1" x14ac:dyDescent="0.35">
      <c r="D4098" s="35"/>
    </row>
    <row r="4099" spans="4:4" customFormat="1" x14ac:dyDescent="0.35">
      <c r="D4099" s="35"/>
    </row>
    <row r="4100" spans="4:4" customFormat="1" x14ac:dyDescent="0.35">
      <c r="D4100" s="35"/>
    </row>
    <row r="4101" spans="4:4" customFormat="1" x14ac:dyDescent="0.35">
      <c r="D4101" s="35"/>
    </row>
    <row r="4102" spans="4:4" customFormat="1" x14ac:dyDescent="0.35">
      <c r="D4102" s="35"/>
    </row>
    <row r="4103" spans="4:4" customFormat="1" x14ac:dyDescent="0.35">
      <c r="D4103" s="35"/>
    </row>
    <row r="4104" spans="4:4" customFormat="1" x14ac:dyDescent="0.35">
      <c r="D4104" s="35"/>
    </row>
    <row r="4105" spans="4:4" customFormat="1" x14ac:dyDescent="0.35">
      <c r="D4105" s="35"/>
    </row>
    <row r="4106" spans="4:4" customFormat="1" x14ac:dyDescent="0.35">
      <c r="D4106" s="35"/>
    </row>
    <row r="4107" spans="4:4" customFormat="1" x14ac:dyDescent="0.35">
      <c r="D4107" s="35"/>
    </row>
    <row r="4108" spans="4:4" customFormat="1" x14ac:dyDescent="0.35">
      <c r="D4108" s="35"/>
    </row>
    <row r="4109" spans="4:4" customFormat="1" x14ac:dyDescent="0.35">
      <c r="D4109" s="35"/>
    </row>
    <row r="4110" spans="4:4" customFormat="1" x14ac:dyDescent="0.35">
      <c r="D4110" s="35"/>
    </row>
    <row r="4111" spans="4:4" customFormat="1" x14ac:dyDescent="0.35">
      <c r="D4111" s="35"/>
    </row>
    <row r="4112" spans="4:4" customFormat="1" x14ac:dyDescent="0.35">
      <c r="D4112" s="35"/>
    </row>
    <row r="4113" spans="4:4" customFormat="1" x14ac:dyDescent="0.35">
      <c r="D4113" s="35"/>
    </row>
    <row r="4114" spans="4:4" customFormat="1" x14ac:dyDescent="0.35">
      <c r="D4114" s="35"/>
    </row>
    <row r="4115" spans="4:4" customFormat="1" x14ac:dyDescent="0.35">
      <c r="D4115" s="35"/>
    </row>
    <row r="4116" spans="4:4" customFormat="1" x14ac:dyDescent="0.35">
      <c r="D4116" s="35"/>
    </row>
    <row r="4117" spans="4:4" customFormat="1" x14ac:dyDescent="0.35">
      <c r="D4117" s="35"/>
    </row>
    <row r="4118" spans="4:4" customFormat="1" x14ac:dyDescent="0.35">
      <c r="D4118" s="35"/>
    </row>
    <row r="4119" spans="4:4" customFormat="1" x14ac:dyDescent="0.35">
      <c r="D4119" s="35"/>
    </row>
    <row r="4120" spans="4:4" customFormat="1" x14ac:dyDescent="0.35">
      <c r="D4120" s="35"/>
    </row>
    <row r="4121" spans="4:4" customFormat="1" x14ac:dyDescent="0.35">
      <c r="D4121" s="35"/>
    </row>
    <row r="4122" spans="4:4" customFormat="1" x14ac:dyDescent="0.35">
      <c r="D4122" s="35"/>
    </row>
    <row r="4123" spans="4:4" customFormat="1" x14ac:dyDescent="0.35">
      <c r="D4123" s="35"/>
    </row>
    <row r="4124" spans="4:4" customFormat="1" x14ac:dyDescent="0.35">
      <c r="D4124" s="35"/>
    </row>
    <row r="4125" spans="4:4" customFormat="1" x14ac:dyDescent="0.35">
      <c r="D4125" s="35"/>
    </row>
    <row r="4126" spans="4:4" customFormat="1" x14ac:dyDescent="0.35">
      <c r="D4126" s="35"/>
    </row>
    <row r="4127" spans="4:4" customFormat="1" x14ac:dyDescent="0.35">
      <c r="D4127" s="35"/>
    </row>
    <row r="4128" spans="4:4" customFormat="1" x14ac:dyDescent="0.35">
      <c r="D4128" s="35"/>
    </row>
    <row r="4129" spans="4:4" customFormat="1" x14ac:dyDescent="0.35">
      <c r="D4129" s="35"/>
    </row>
    <row r="4130" spans="4:4" customFormat="1" x14ac:dyDescent="0.35">
      <c r="D4130" s="35"/>
    </row>
    <row r="4131" spans="4:4" customFormat="1" x14ac:dyDescent="0.35">
      <c r="D4131" s="35"/>
    </row>
    <row r="4132" spans="4:4" customFormat="1" x14ac:dyDescent="0.35">
      <c r="D4132" s="35"/>
    </row>
    <row r="4133" spans="4:4" customFormat="1" x14ac:dyDescent="0.35">
      <c r="D4133" s="35"/>
    </row>
    <row r="4134" spans="4:4" customFormat="1" x14ac:dyDescent="0.35">
      <c r="D4134" s="35"/>
    </row>
    <row r="4135" spans="4:4" customFormat="1" x14ac:dyDescent="0.35">
      <c r="D4135" s="35"/>
    </row>
    <row r="4136" spans="4:4" customFormat="1" x14ac:dyDescent="0.35">
      <c r="D4136" s="35"/>
    </row>
    <row r="4137" spans="4:4" customFormat="1" x14ac:dyDescent="0.35">
      <c r="D4137" s="35"/>
    </row>
    <row r="4138" spans="4:4" customFormat="1" x14ac:dyDescent="0.35">
      <c r="D4138" s="35"/>
    </row>
    <row r="4139" spans="4:4" customFormat="1" x14ac:dyDescent="0.35">
      <c r="D4139" s="35"/>
    </row>
    <row r="4140" spans="4:4" customFormat="1" x14ac:dyDescent="0.35">
      <c r="D4140" s="35"/>
    </row>
    <row r="4141" spans="4:4" customFormat="1" x14ac:dyDescent="0.35">
      <c r="D4141" s="35"/>
    </row>
    <row r="4142" spans="4:4" customFormat="1" x14ac:dyDescent="0.35">
      <c r="D4142" s="35"/>
    </row>
    <row r="4143" spans="4:4" customFormat="1" x14ac:dyDescent="0.35">
      <c r="D4143" s="35"/>
    </row>
    <row r="4144" spans="4:4" customFormat="1" x14ac:dyDescent="0.35">
      <c r="D4144" s="35"/>
    </row>
    <row r="4145" spans="4:4" customFormat="1" x14ac:dyDescent="0.35">
      <c r="D4145" s="35"/>
    </row>
    <row r="4146" spans="4:4" customFormat="1" x14ac:dyDescent="0.35">
      <c r="D4146" s="35"/>
    </row>
    <row r="4147" spans="4:4" customFormat="1" x14ac:dyDescent="0.35">
      <c r="D4147" s="35"/>
    </row>
    <row r="4148" spans="4:4" customFormat="1" x14ac:dyDescent="0.35">
      <c r="D4148" s="35"/>
    </row>
    <row r="4149" spans="4:4" customFormat="1" x14ac:dyDescent="0.35">
      <c r="D4149" s="35"/>
    </row>
    <row r="4150" spans="4:4" customFormat="1" x14ac:dyDescent="0.35">
      <c r="D4150" s="35"/>
    </row>
    <row r="4151" spans="4:4" customFormat="1" x14ac:dyDescent="0.35">
      <c r="D4151" s="35"/>
    </row>
    <row r="4152" spans="4:4" customFormat="1" x14ac:dyDescent="0.35">
      <c r="D4152" s="35"/>
    </row>
    <row r="4153" spans="4:4" customFormat="1" x14ac:dyDescent="0.35">
      <c r="D4153" s="35"/>
    </row>
    <row r="4154" spans="4:4" customFormat="1" x14ac:dyDescent="0.35">
      <c r="D4154" s="35"/>
    </row>
    <row r="4155" spans="4:4" customFormat="1" x14ac:dyDescent="0.35">
      <c r="D4155" s="35"/>
    </row>
    <row r="4156" spans="4:4" customFormat="1" x14ac:dyDescent="0.35">
      <c r="D4156" s="35"/>
    </row>
    <row r="4157" spans="4:4" customFormat="1" x14ac:dyDescent="0.35">
      <c r="D4157" s="35"/>
    </row>
    <row r="4158" spans="4:4" customFormat="1" x14ac:dyDescent="0.35">
      <c r="D4158" s="35"/>
    </row>
    <row r="4159" spans="4:4" customFormat="1" x14ac:dyDescent="0.35">
      <c r="D4159" s="35"/>
    </row>
    <row r="4160" spans="4:4" customFormat="1" x14ac:dyDescent="0.35">
      <c r="D4160" s="35"/>
    </row>
    <row r="4161" spans="4:4" customFormat="1" x14ac:dyDescent="0.35">
      <c r="D4161" s="35"/>
    </row>
    <row r="4162" spans="4:4" customFormat="1" x14ac:dyDescent="0.35">
      <c r="D4162" s="35"/>
    </row>
    <row r="4163" spans="4:4" customFormat="1" x14ac:dyDescent="0.35">
      <c r="D4163" s="35"/>
    </row>
    <row r="4164" spans="4:4" customFormat="1" x14ac:dyDescent="0.35">
      <c r="D4164" s="35"/>
    </row>
    <row r="4165" spans="4:4" customFormat="1" x14ac:dyDescent="0.35">
      <c r="D4165" s="35"/>
    </row>
    <row r="4166" spans="4:4" customFormat="1" x14ac:dyDescent="0.35">
      <c r="D4166" s="35"/>
    </row>
    <row r="4167" spans="4:4" customFormat="1" x14ac:dyDescent="0.35">
      <c r="D4167" s="35"/>
    </row>
    <row r="4168" spans="4:4" customFormat="1" x14ac:dyDescent="0.35">
      <c r="D4168" s="35"/>
    </row>
    <row r="4169" spans="4:4" customFormat="1" x14ac:dyDescent="0.35">
      <c r="D4169" s="35"/>
    </row>
    <row r="4170" spans="4:4" customFormat="1" x14ac:dyDescent="0.35">
      <c r="D4170" s="35"/>
    </row>
    <row r="4171" spans="4:4" customFormat="1" x14ac:dyDescent="0.35">
      <c r="D4171" s="35"/>
    </row>
    <row r="4172" spans="4:4" customFormat="1" x14ac:dyDescent="0.35">
      <c r="D4172" s="35"/>
    </row>
    <row r="4173" spans="4:4" customFormat="1" x14ac:dyDescent="0.35">
      <c r="D4173" s="35"/>
    </row>
    <row r="4174" spans="4:4" customFormat="1" x14ac:dyDescent="0.35">
      <c r="D4174" s="35"/>
    </row>
    <row r="4175" spans="4:4" customFormat="1" x14ac:dyDescent="0.35">
      <c r="D4175" s="35"/>
    </row>
    <row r="4176" spans="4:4" customFormat="1" x14ac:dyDescent="0.35">
      <c r="D4176" s="35"/>
    </row>
    <row r="4177" spans="4:4" customFormat="1" x14ac:dyDescent="0.35">
      <c r="D4177" s="35"/>
    </row>
    <row r="4178" spans="4:4" customFormat="1" x14ac:dyDescent="0.35">
      <c r="D4178" s="35"/>
    </row>
    <row r="4179" spans="4:4" customFormat="1" x14ac:dyDescent="0.35">
      <c r="D4179" s="35"/>
    </row>
    <row r="4180" spans="4:4" customFormat="1" x14ac:dyDescent="0.35">
      <c r="D4180" s="35"/>
    </row>
    <row r="4181" spans="4:4" customFormat="1" x14ac:dyDescent="0.35">
      <c r="D4181" s="35"/>
    </row>
    <row r="4182" spans="4:4" customFormat="1" x14ac:dyDescent="0.35">
      <c r="D4182" s="35"/>
    </row>
    <row r="4183" spans="4:4" customFormat="1" x14ac:dyDescent="0.35">
      <c r="D4183" s="35"/>
    </row>
    <row r="4184" spans="4:4" customFormat="1" x14ac:dyDescent="0.35">
      <c r="D4184" s="35"/>
    </row>
    <row r="4185" spans="4:4" customFormat="1" x14ac:dyDescent="0.35">
      <c r="D4185" s="35"/>
    </row>
    <row r="4186" spans="4:4" customFormat="1" x14ac:dyDescent="0.35">
      <c r="D4186" s="35"/>
    </row>
    <row r="4187" spans="4:4" customFormat="1" x14ac:dyDescent="0.35">
      <c r="D4187" s="35"/>
    </row>
    <row r="4188" spans="4:4" customFormat="1" x14ac:dyDescent="0.35">
      <c r="D4188" s="35"/>
    </row>
    <row r="4189" spans="4:4" customFormat="1" x14ac:dyDescent="0.35">
      <c r="D4189" s="35"/>
    </row>
    <row r="4190" spans="4:4" customFormat="1" x14ac:dyDescent="0.35">
      <c r="D4190" s="35"/>
    </row>
    <row r="4191" spans="4:4" customFormat="1" x14ac:dyDescent="0.35">
      <c r="D4191" s="35"/>
    </row>
    <row r="4192" spans="4:4" customFormat="1" x14ac:dyDescent="0.35">
      <c r="D4192" s="35"/>
    </row>
    <row r="4193" spans="4:4" customFormat="1" x14ac:dyDescent="0.35">
      <c r="D4193" s="35"/>
    </row>
    <row r="4194" spans="4:4" customFormat="1" x14ac:dyDescent="0.35">
      <c r="D4194" s="35"/>
    </row>
    <row r="4195" spans="4:4" customFormat="1" x14ac:dyDescent="0.35">
      <c r="D4195" s="35"/>
    </row>
    <row r="4196" spans="4:4" customFormat="1" x14ac:dyDescent="0.35">
      <c r="D4196" s="35"/>
    </row>
    <row r="4197" spans="4:4" customFormat="1" x14ac:dyDescent="0.35">
      <c r="D4197" s="35"/>
    </row>
    <row r="4198" spans="4:4" customFormat="1" x14ac:dyDescent="0.35">
      <c r="D4198" s="35"/>
    </row>
    <row r="4199" spans="4:4" customFormat="1" x14ac:dyDescent="0.35">
      <c r="D4199" s="35"/>
    </row>
    <row r="4200" spans="4:4" customFormat="1" x14ac:dyDescent="0.35">
      <c r="D4200" s="35"/>
    </row>
    <row r="4201" spans="4:4" customFormat="1" x14ac:dyDescent="0.35">
      <c r="D4201" s="35"/>
    </row>
    <row r="4202" spans="4:4" customFormat="1" x14ac:dyDescent="0.35">
      <c r="D4202" s="35"/>
    </row>
    <row r="4203" spans="4:4" customFormat="1" x14ac:dyDescent="0.35">
      <c r="D4203" s="35"/>
    </row>
    <row r="4204" spans="4:4" customFormat="1" x14ac:dyDescent="0.35">
      <c r="D4204" s="35"/>
    </row>
    <row r="4205" spans="4:4" customFormat="1" x14ac:dyDescent="0.35">
      <c r="D4205" s="35"/>
    </row>
    <row r="4206" spans="4:4" customFormat="1" x14ac:dyDescent="0.35">
      <c r="D4206" s="35"/>
    </row>
    <row r="4207" spans="4:4" customFormat="1" x14ac:dyDescent="0.35">
      <c r="D4207" s="35"/>
    </row>
    <row r="4208" spans="4:4" customFormat="1" x14ac:dyDescent="0.35">
      <c r="D4208" s="35"/>
    </row>
    <row r="4209" spans="4:4" customFormat="1" x14ac:dyDescent="0.35">
      <c r="D4209" s="35"/>
    </row>
    <row r="4210" spans="4:4" customFormat="1" x14ac:dyDescent="0.35">
      <c r="D4210" s="35"/>
    </row>
    <row r="4211" spans="4:4" customFormat="1" x14ac:dyDescent="0.35">
      <c r="D4211" s="35"/>
    </row>
    <row r="4212" spans="4:4" customFormat="1" x14ac:dyDescent="0.35">
      <c r="D4212" s="35"/>
    </row>
    <row r="4213" spans="4:4" customFormat="1" x14ac:dyDescent="0.35">
      <c r="D4213" s="35"/>
    </row>
    <row r="4214" spans="4:4" customFormat="1" x14ac:dyDescent="0.35">
      <c r="D4214" s="35"/>
    </row>
    <row r="4215" spans="4:4" customFormat="1" x14ac:dyDescent="0.35">
      <c r="D4215" s="35"/>
    </row>
    <row r="4216" spans="4:4" customFormat="1" x14ac:dyDescent="0.35">
      <c r="D4216" s="35"/>
    </row>
    <row r="4217" spans="4:4" customFormat="1" x14ac:dyDescent="0.35">
      <c r="D4217" s="35"/>
    </row>
    <row r="4218" spans="4:4" customFormat="1" x14ac:dyDescent="0.35">
      <c r="D4218" s="35"/>
    </row>
    <row r="4219" spans="4:4" customFormat="1" x14ac:dyDescent="0.35">
      <c r="D4219" s="35"/>
    </row>
    <row r="4220" spans="4:4" customFormat="1" x14ac:dyDescent="0.35">
      <c r="D4220" s="35"/>
    </row>
    <row r="4221" spans="4:4" customFormat="1" x14ac:dyDescent="0.35">
      <c r="D4221" s="35"/>
    </row>
    <row r="4222" spans="4:4" customFormat="1" x14ac:dyDescent="0.35">
      <c r="D4222" s="35"/>
    </row>
    <row r="4223" spans="4:4" customFormat="1" x14ac:dyDescent="0.35">
      <c r="D4223" s="35"/>
    </row>
    <row r="4224" spans="4:4" customFormat="1" x14ac:dyDescent="0.35">
      <c r="D4224" s="35"/>
    </row>
    <row r="4225" spans="4:4" customFormat="1" x14ac:dyDescent="0.35">
      <c r="D4225" s="35"/>
    </row>
    <row r="4226" spans="4:4" customFormat="1" x14ac:dyDescent="0.35">
      <c r="D4226" s="35"/>
    </row>
    <row r="4227" spans="4:4" customFormat="1" x14ac:dyDescent="0.35">
      <c r="D4227" s="35"/>
    </row>
    <row r="4228" spans="4:4" customFormat="1" x14ac:dyDescent="0.35">
      <c r="D4228" s="35"/>
    </row>
    <row r="4229" spans="4:4" customFormat="1" x14ac:dyDescent="0.35">
      <c r="D4229" s="35"/>
    </row>
    <row r="4230" spans="4:4" customFormat="1" x14ac:dyDescent="0.35">
      <c r="D4230" s="35"/>
    </row>
    <row r="4231" spans="4:4" customFormat="1" x14ac:dyDescent="0.35">
      <c r="D4231" s="35"/>
    </row>
    <row r="4232" spans="4:4" customFormat="1" x14ac:dyDescent="0.35">
      <c r="D4232" s="35"/>
    </row>
    <row r="4233" spans="4:4" customFormat="1" x14ac:dyDescent="0.35">
      <c r="D4233" s="35"/>
    </row>
    <row r="4234" spans="4:4" customFormat="1" x14ac:dyDescent="0.35">
      <c r="D4234" s="35"/>
    </row>
    <row r="4235" spans="4:4" customFormat="1" x14ac:dyDescent="0.35">
      <c r="D4235" s="35"/>
    </row>
    <row r="4236" spans="4:4" customFormat="1" x14ac:dyDescent="0.35">
      <c r="D4236" s="35"/>
    </row>
    <row r="4237" spans="4:4" customFormat="1" x14ac:dyDescent="0.35">
      <c r="D4237" s="35"/>
    </row>
    <row r="4238" spans="4:4" customFormat="1" x14ac:dyDescent="0.35">
      <c r="D4238" s="35"/>
    </row>
    <row r="4239" spans="4:4" customFormat="1" x14ac:dyDescent="0.35">
      <c r="D4239" s="35"/>
    </row>
    <row r="4240" spans="4:4" customFormat="1" x14ac:dyDescent="0.35">
      <c r="D4240" s="35"/>
    </row>
    <row r="4241" spans="4:4" customFormat="1" x14ac:dyDescent="0.35">
      <c r="D4241" s="35"/>
    </row>
    <row r="4242" spans="4:4" customFormat="1" x14ac:dyDescent="0.35">
      <c r="D4242" s="35"/>
    </row>
    <row r="4243" spans="4:4" customFormat="1" x14ac:dyDescent="0.35">
      <c r="D4243" s="35"/>
    </row>
    <row r="4244" spans="4:4" customFormat="1" x14ac:dyDescent="0.35">
      <c r="D4244" s="35"/>
    </row>
    <row r="4245" spans="4:4" customFormat="1" x14ac:dyDescent="0.35">
      <c r="D4245" s="35"/>
    </row>
    <row r="4246" spans="4:4" customFormat="1" x14ac:dyDescent="0.35">
      <c r="D4246" s="35"/>
    </row>
    <row r="4247" spans="4:4" customFormat="1" x14ac:dyDescent="0.35">
      <c r="D4247" s="35"/>
    </row>
    <row r="4248" spans="4:4" customFormat="1" x14ac:dyDescent="0.35">
      <c r="D4248" s="35"/>
    </row>
    <row r="4249" spans="4:4" customFormat="1" x14ac:dyDescent="0.35">
      <c r="D4249" s="35"/>
    </row>
    <row r="4250" spans="4:4" customFormat="1" x14ac:dyDescent="0.35">
      <c r="D4250" s="35"/>
    </row>
    <row r="4251" spans="4:4" customFormat="1" x14ac:dyDescent="0.35">
      <c r="D4251" s="35"/>
    </row>
    <row r="4252" spans="4:4" customFormat="1" x14ac:dyDescent="0.35">
      <c r="D4252" s="35"/>
    </row>
    <row r="4253" spans="4:4" customFormat="1" x14ac:dyDescent="0.35">
      <c r="D4253" s="35"/>
    </row>
    <row r="4254" spans="4:4" customFormat="1" x14ac:dyDescent="0.35">
      <c r="D4254" s="35"/>
    </row>
    <row r="4255" spans="4:4" customFormat="1" x14ac:dyDescent="0.35">
      <c r="D4255" s="35"/>
    </row>
    <row r="4256" spans="4:4" customFormat="1" x14ac:dyDescent="0.35">
      <c r="D4256" s="35"/>
    </row>
    <row r="4257" spans="4:4" customFormat="1" x14ac:dyDescent="0.35">
      <c r="D4257" s="35"/>
    </row>
    <row r="4258" spans="4:4" customFormat="1" x14ac:dyDescent="0.35">
      <c r="D4258" s="35"/>
    </row>
    <row r="4259" spans="4:4" customFormat="1" x14ac:dyDescent="0.35">
      <c r="D4259" s="35"/>
    </row>
    <row r="4260" spans="4:4" customFormat="1" x14ac:dyDescent="0.35">
      <c r="D4260" s="35"/>
    </row>
    <row r="4261" spans="4:4" customFormat="1" x14ac:dyDescent="0.35">
      <c r="D4261" s="35"/>
    </row>
    <row r="4262" spans="4:4" customFormat="1" x14ac:dyDescent="0.35">
      <c r="D4262" s="35"/>
    </row>
    <row r="4263" spans="4:4" customFormat="1" x14ac:dyDescent="0.35">
      <c r="D4263" s="35"/>
    </row>
    <row r="4264" spans="4:4" customFormat="1" x14ac:dyDescent="0.35">
      <c r="D4264" s="35"/>
    </row>
    <row r="4265" spans="4:4" customFormat="1" x14ac:dyDescent="0.35">
      <c r="D4265" s="35"/>
    </row>
    <row r="4266" spans="4:4" customFormat="1" x14ac:dyDescent="0.35">
      <c r="D4266" s="35"/>
    </row>
    <row r="4267" spans="4:4" customFormat="1" x14ac:dyDescent="0.35">
      <c r="D4267" s="35"/>
    </row>
    <row r="4268" spans="4:4" customFormat="1" x14ac:dyDescent="0.35">
      <c r="D4268" s="35"/>
    </row>
    <row r="4269" spans="4:4" customFormat="1" x14ac:dyDescent="0.35">
      <c r="D4269" s="35"/>
    </row>
    <row r="4270" spans="4:4" customFormat="1" x14ac:dyDescent="0.35">
      <c r="D4270" s="35"/>
    </row>
    <row r="4271" spans="4:4" customFormat="1" x14ac:dyDescent="0.35">
      <c r="D4271" s="35"/>
    </row>
    <row r="4272" spans="4:4" customFormat="1" x14ac:dyDescent="0.35">
      <c r="D4272" s="35"/>
    </row>
    <row r="4273" spans="4:4" customFormat="1" x14ac:dyDescent="0.35">
      <c r="D4273" s="35"/>
    </row>
    <row r="4274" spans="4:4" customFormat="1" x14ac:dyDescent="0.35">
      <c r="D4274" s="35"/>
    </row>
    <row r="4275" spans="4:4" customFormat="1" x14ac:dyDescent="0.35">
      <c r="D4275" s="35"/>
    </row>
    <row r="4276" spans="4:4" customFormat="1" x14ac:dyDescent="0.35">
      <c r="D4276" s="35"/>
    </row>
    <row r="4277" spans="4:4" customFormat="1" x14ac:dyDescent="0.35">
      <c r="D4277" s="35"/>
    </row>
    <row r="4278" spans="4:4" customFormat="1" x14ac:dyDescent="0.35">
      <c r="D4278" s="35"/>
    </row>
    <row r="4279" spans="4:4" customFormat="1" x14ac:dyDescent="0.35">
      <c r="D4279" s="35"/>
    </row>
    <row r="4280" spans="4:4" customFormat="1" x14ac:dyDescent="0.35">
      <c r="D4280" s="35"/>
    </row>
    <row r="4281" spans="4:4" customFormat="1" x14ac:dyDescent="0.35">
      <c r="D4281" s="35"/>
    </row>
    <row r="4282" spans="4:4" customFormat="1" x14ac:dyDescent="0.35">
      <c r="D4282" s="35"/>
    </row>
    <row r="4283" spans="4:4" customFormat="1" x14ac:dyDescent="0.35">
      <c r="D4283" s="35"/>
    </row>
    <row r="4284" spans="4:4" customFormat="1" x14ac:dyDescent="0.35">
      <c r="D4284" s="35"/>
    </row>
    <row r="4285" spans="4:4" customFormat="1" x14ac:dyDescent="0.35">
      <c r="D4285" s="35"/>
    </row>
    <row r="4286" spans="4:4" customFormat="1" x14ac:dyDescent="0.35">
      <c r="D4286" s="35"/>
    </row>
    <row r="4287" spans="4:4" customFormat="1" x14ac:dyDescent="0.35">
      <c r="D4287" s="35"/>
    </row>
    <row r="4288" spans="4:4" customFormat="1" x14ac:dyDescent="0.35">
      <c r="D4288" s="35"/>
    </row>
    <row r="4289" spans="4:4" customFormat="1" x14ac:dyDescent="0.35">
      <c r="D4289" s="35"/>
    </row>
    <row r="4290" spans="4:4" customFormat="1" x14ac:dyDescent="0.35">
      <c r="D4290" s="35"/>
    </row>
    <row r="4291" spans="4:4" customFormat="1" x14ac:dyDescent="0.35">
      <c r="D4291" s="35"/>
    </row>
    <row r="4292" spans="4:4" customFormat="1" x14ac:dyDescent="0.35">
      <c r="D4292" s="35"/>
    </row>
    <row r="4293" spans="4:4" customFormat="1" x14ac:dyDescent="0.35">
      <c r="D4293" s="35"/>
    </row>
    <row r="4294" spans="4:4" customFormat="1" x14ac:dyDescent="0.35">
      <c r="D4294" s="35"/>
    </row>
    <row r="4295" spans="4:4" customFormat="1" x14ac:dyDescent="0.35">
      <c r="D4295" s="35"/>
    </row>
    <row r="4296" spans="4:4" customFormat="1" x14ac:dyDescent="0.35">
      <c r="D4296" s="35"/>
    </row>
    <row r="4297" spans="4:4" customFormat="1" x14ac:dyDescent="0.35">
      <c r="D4297" s="35"/>
    </row>
    <row r="4298" spans="4:4" customFormat="1" x14ac:dyDescent="0.35">
      <c r="D4298" s="35"/>
    </row>
    <row r="4299" spans="4:4" customFormat="1" x14ac:dyDescent="0.35">
      <c r="D4299" s="35"/>
    </row>
    <row r="4300" spans="4:4" customFormat="1" x14ac:dyDescent="0.35">
      <c r="D4300" s="35"/>
    </row>
    <row r="4301" spans="4:4" customFormat="1" x14ac:dyDescent="0.35">
      <c r="D4301" s="35"/>
    </row>
    <row r="4302" spans="4:4" customFormat="1" x14ac:dyDescent="0.35">
      <c r="D4302" s="35"/>
    </row>
    <row r="4303" spans="4:4" customFormat="1" x14ac:dyDescent="0.35">
      <c r="D4303" s="35"/>
    </row>
    <row r="4304" spans="4:4" customFormat="1" x14ac:dyDescent="0.35">
      <c r="D4304" s="35"/>
    </row>
    <row r="4305" spans="4:4" customFormat="1" x14ac:dyDescent="0.35">
      <c r="D4305" s="35"/>
    </row>
    <row r="4306" spans="4:4" customFormat="1" x14ac:dyDescent="0.35">
      <c r="D4306" s="35"/>
    </row>
    <row r="4307" spans="4:4" customFormat="1" x14ac:dyDescent="0.35">
      <c r="D4307" s="35"/>
    </row>
    <row r="4308" spans="4:4" customFormat="1" x14ac:dyDescent="0.35">
      <c r="D4308" s="35"/>
    </row>
    <row r="4309" spans="4:4" customFormat="1" x14ac:dyDescent="0.35">
      <c r="D4309" s="35"/>
    </row>
    <row r="4310" spans="4:4" customFormat="1" x14ac:dyDescent="0.35">
      <c r="D4310" s="35"/>
    </row>
    <row r="4311" spans="4:4" customFormat="1" x14ac:dyDescent="0.35">
      <c r="D4311" s="35"/>
    </row>
    <row r="4312" spans="4:4" customFormat="1" x14ac:dyDescent="0.35">
      <c r="D4312" s="35"/>
    </row>
    <row r="4313" spans="4:4" customFormat="1" x14ac:dyDescent="0.35">
      <c r="D4313" s="35"/>
    </row>
    <row r="4314" spans="4:4" customFormat="1" x14ac:dyDescent="0.35">
      <c r="D4314" s="35"/>
    </row>
    <row r="4315" spans="4:4" customFormat="1" x14ac:dyDescent="0.35">
      <c r="D4315" s="35"/>
    </row>
    <row r="4316" spans="4:4" customFormat="1" x14ac:dyDescent="0.35">
      <c r="D4316" s="35"/>
    </row>
    <row r="4317" spans="4:4" customFormat="1" x14ac:dyDescent="0.35">
      <c r="D4317" s="35"/>
    </row>
    <row r="4318" spans="4:4" customFormat="1" x14ac:dyDescent="0.35">
      <c r="D4318" s="35"/>
    </row>
    <row r="4319" spans="4:4" customFormat="1" x14ac:dyDescent="0.35">
      <c r="D4319" s="35"/>
    </row>
    <row r="4320" spans="4:4" customFormat="1" x14ac:dyDescent="0.35">
      <c r="D4320" s="35"/>
    </row>
    <row r="4321" spans="4:4" customFormat="1" x14ac:dyDescent="0.35">
      <c r="D4321" s="35"/>
    </row>
    <row r="4322" spans="4:4" customFormat="1" x14ac:dyDescent="0.35">
      <c r="D4322" s="35"/>
    </row>
    <row r="4323" spans="4:4" customFormat="1" x14ac:dyDescent="0.35">
      <c r="D4323" s="35"/>
    </row>
    <row r="4324" spans="4:4" customFormat="1" x14ac:dyDescent="0.35">
      <c r="D4324" s="35"/>
    </row>
    <row r="4325" spans="4:4" customFormat="1" x14ac:dyDescent="0.35">
      <c r="D4325" s="35"/>
    </row>
    <row r="4326" spans="4:4" customFormat="1" x14ac:dyDescent="0.35">
      <c r="D4326" s="35"/>
    </row>
    <row r="4327" spans="4:4" customFormat="1" x14ac:dyDescent="0.35">
      <c r="D4327" s="35"/>
    </row>
    <row r="4328" spans="4:4" customFormat="1" x14ac:dyDescent="0.35">
      <c r="D4328" s="35"/>
    </row>
    <row r="4329" spans="4:4" customFormat="1" x14ac:dyDescent="0.35">
      <c r="D4329" s="35"/>
    </row>
    <row r="4330" spans="4:4" customFormat="1" x14ac:dyDescent="0.35">
      <c r="D4330" s="35"/>
    </row>
    <row r="4331" spans="4:4" customFormat="1" x14ac:dyDescent="0.35">
      <c r="D4331" s="35"/>
    </row>
    <row r="4332" spans="4:4" customFormat="1" x14ac:dyDescent="0.35">
      <c r="D4332" s="35"/>
    </row>
    <row r="4333" spans="4:4" customFormat="1" x14ac:dyDescent="0.35">
      <c r="D4333" s="35"/>
    </row>
    <row r="4334" spans="4:4" customFormat="1" x14ac:dyDescent="0.35">
      <c r="D4334" s="35"/>
    </row>
    <row r="4335" spans="4:4" customFormat="1" x14ac:dyDescent="0.35">
      <c r="D4335" s="35"/>
    </row>
    <row r="4336" spans="4:4" customFormat="1" x14ac:dyDescent="0.35">
      <c r="D4336" s="35"/>
    </row>
    <row r="4337" spans="4:4" customFormat="1" x14ac:dyDescent="0.35">
      <c r="D4337" s="35"/>
    </row>
    <row r="4338" spans="4:4" customFormat="1" x14ac:dyDescent="0.35">
      <c r="D4338" s="35"/>
    </row>
    <row r="4339" spans="4:4" customFormat="1" x14ac:dyDescent="0.35">
      <c r="D4339" s="35"/>
    </row>
    <row r="4340" spans="4:4" customFormat="1" x14ac:dyDescent="0.35">
      <c r="D4340" s="35"/>
    </row>
    <row r="4341" spans="4:4" customFormat="1" x14ac:dyDescent="0.35">
      <c r="D4341" s="35"/>
    </row>
    <row r="4342" spans="4:4" customFormat="1" x14ac:dyDescent="0.35">
      <c r="D4342" s="35"/>
    </row>
    <row r="4343" spans="4:4" customFormat="1" x14ac:dyDescent="0.35">
      <c r="D4343" s="35"/>
    </row>
    <row r="4344" spans="4:4" customFormat="1" x14ac:dyDescent="0.35">
      <c r="D4344" s="35"/>
    </row>
    <row r="4345" spans="4:4" customFormat="1" x14ac:dyDescent="0.35">
      <c r="D4345" s="35"/>
    </row>
    <row r="4346" spans="4:4" customFormat="1" x14ac:dyDescent="0.35">
      <c r="D4346" s="35"/>
    </row>
    <row r="4347" spans="4:4" customFormat="1" x14ac:dyDescent="0.35">
      <c r="D4347" s="35"/>
    </row>
    <row r="4348" spans="4:4" customFormat="1" x14ac:dyDescent="0.35">
      <c r="D4348" s="35"/>
    </row>
    <row r="4349" spans="4:4" customFormat="1" x14ac:dyDescent="0.35">
      <c r="D4349" s="35"/>
    </row>
    <row r="4350" spans="4:4" customFormat="1" x14ac:dyDescent="0.35">
      <c r="D4350" s="35"/>
    </row>
    <row r="4351" spans="4:4" customFormat="1" x14ac:dyDescent="0.35">
      <c r="D4351" s="35"/>
    </row>
    <row r="4352" spans="4:4" customFormat="1" x14ac:dyDescent="0.35">
      <c r="D4352" s="35"/>
    </row>
    <row r="4353" spans="4:4" customFormat="1" x14ac:dyDescent="0.35">
      <c r="D4353" s="35"/>
    </row>
    <row r="4354" spans="4:4" customFormat="1" x14ac:dyDescent="0.35">
      <c r="D4354" s="35"/>
    </row>
    <row r="4355" spans="4:4" customFormat="1" x14ac:dyDescent="0.35">
      <c r="D4355" s="35"/>
    </row>
    <row r="4356" spans="4:4" customFormat="1" x14ac:dyDescent="0.35">
      <c r="D4356" s="35"/>
    </row>
    <row r="4357" spans="4:4" customFormat="1" x14ac:dyDescent="0.35">
      <c r="D4357" s="35"/>
    </row>
    <row r="4358" spans="4:4" customFormat="1" x14ac:dyDescent="0.35">
      <c r="D4358" s="35"/>
    </row>
    <row r="4359" spans="4:4" customFormat="1" x14ac:dyDescent="0.35">
      <c r="D4359" s="35"/>
    </row>
    <row r="4360" spans="4:4" customFormat="1" x14ac:dyDescent="0.35">
      <c r="D4360" s="35"/>
    </row>
    <row r="4361" spans="4:4" customFormat="1" x14ac:dyDescent="0.35">
      <c r="D4361" s="35"/>
    </row>
    <row r="4362" spans="4:4" customFormat="1" x14ac:dyDescent="0.35">
      <c r="D4362" s="35"/>
    </row>
    <row r="4363" spans="4:4" customFormat="1" x14ac:dyDescent="0.35">
      <c r="D4363" s="35"/>
    </row>
    <row r="4364" spans="4:4" customFormat="1" x14ac:dyDescent="0.35">
      <c r="D4364" s="35"/>
    </row>
    <row r="4365" spans="4:4" customFormat="1" x14ac:dyDescent="0.35">
      <c r="D4365" s="35"/>
    </row>
    <row r="4366" spans="4:4" customFormat="1" x14ac:dyDescent="0.35">
      <c r="D4366" s="35"/>
    </row>
    <row r="4367" spans="4:4" customFormat="1" x14ac:dyDescent="0.35">
      <c r="D4367" s="35"/>
    </row>
    <row r="4368" spans="4:4" customFormat="1" x14ac:dyDescent="0.35">
      <c r="D4368" s="35"/>
    </row>
    <row r="4369" spans="4:4" customFormat="1" x14ac:dyDescent="0.35">
      <c r="D4369" s="35"/>
    </row>
    <row r="4370" spans="4:4" customFormat="1" x14ac:dyDescent="0.35">
      <c r="D4370" s="35"/>
    </row>
    <row r="4371" spans="4:4" customFormat="1" x14ac:dyDescent="0.35">
      <c r="D4371" s="35"/>
    </row>
    <row r="4372" spans="4:4" customFormat="1" x14ac:dyDescent="0.35">
      <c r="D4372" s="35"/>
    </row>
    <row r="4373" spans="4:4" customFormat="1" x14ac:dyDescent="0.35">
      <c r="D4373" s="35"/>
    </row>
    <row r="4374" spans="4:4" customFormat="1" x14ac:dyDescent="0.35">
      <c r="D4374" s="35"/>
    </row>
    <row r="4375" spans="4:4" customFormat="1" x14ac:dyDescent="0.35">
      <c r="D4375" s="35"/>
    </row>
    <row r="4376" spans="4:4" customFormat="1" x14ac:dyDescent="0.35">
      <c r="D4376" s="35"/>
    </row>
    <row r="4377" spans="4:4" customFormat="1" x14ac:dyDescent="0.35">
      <c r="D4377" s="35"/>
    </row>
    <row r="4378" spans="4:4" customFormat="1" x14ac:dyDescent="0.35">
      <c r="D4378" s="35"/>
    </row>
    <row r="4379" spans="4:4" customFormat="1" x14ac:dyDescent="0.35">
      <c r="D4379" s="35"/>
    </row>
    <row r="4380" spans="4:4" customFormat="1" x14ac:dyDescent="0.35">
      <c r="D4380" s="35"/>
    </row>
    <row r="4381" spans="4:4" customFormat="1" x14ac:dyDescent="0.35">
      <c r="D4381" s="35"/>
    </row>
    <row r="4382" spans="4:4" customFormat="1" x14ac:dyDescent="0.35">
      <c r="D4382" s="35"/>
    </row>
    <row r="4383" spans="4:4" customFormat="1" x14ac:dyDescent="0.35">
      <c r="D4383" s="35"/>
    </row>
    <row r="4384" spans="4:4" customFormat="1" x14ac:dyDescent="0.35">
      <c r="D4384" s="35"/>
    </row>
    <row r="4385" spans="4:4" customFormat="1" x14ac:dyDescent="0.35">
      <c r="D4385" s="35"/>
    </row>
    <row r="4386" spans="4:4" customFormat="1" x14ac:dyDescent="0.35">
      <c r="D4386" s="35"/>
    </row>
    <row r="4387" spans="4:4" customFormat="1" x14ac:dyDescent="0.35">
      <c r="D4387" s="35"/>
    </row>
    <row r="4388" spans="4:4" customFormat="1" x14ac:dyDescent="0.35">
      <c r="D4388" s="35"/>
    </row>
    <row r="4389" spans="4:4" customFormat="1" x14ac:dyDescent="0.35">
      <c r="D4389" s="35"/>
    </row>
    <row r="4390" spans="4:4" customFormat="1" x14ac:dyDescent="0.35">
      <c r="D4390" s="35"/>
    </row>
    <row r="4391" spans="4:4" customFormat="1" x14ac:dyDescent="0.35">
      <c r="D4391" s="35"/>
    </row>
    <row r="4392" spans="4:4" customFormat="1" x14ac:dyDescent="0.35">
      <c r="D4392" s="35"/>
    </row>
    <row r="4393" spans="4:4" customFormat="1" x14ac:dyDescent="0.35">
      <c r="D4393" s="35"/>
    </row>
    <row r="4394" spans="4:4" customFormat="1" x14ac:dyDescent="0.35">
      <c r="D4394" s="35"/>
    </row>
    <row r="4395" spans="4:4" customFormat="1" x14ac:dyDescent="0.35">
      <c r="D4395" s="35"/>
    </row>
    <row r="4396" spans="4:4" customFormat="1" x14ac:dyDescent="0.35">
      <c r="D4396" s="35"/>
    </row>
    <row r="4397" spans="4:4" customFormat="1" x14ac:dyDescent="0.35">
      <c r="D4397" s="35"/>
    </row>
    <row r="4398" spans="4:4" customFormat="1" x14ac:dyDescent="0.35">
      <c r="D4398" s="35"/>
    </row>
    <row r="4399" spans="4:4" customFormat="1" x14ac:dyDescent="0.35">
      <c r="D4399" s="35"/>
    </row>
    <row r="4400" spans="4:4" customFormat="1" x14ac:dyDescent="0.35">
      <c r="D4400" s="35"/>
    </row>
    <row r="4401" spans="4:4" customFormat="1" x14ac:dyDescent="0.35">
      <c r="D4401" s="35"/>
    </row>
    <row r="4402" spans="4:4" customFormat="1" x14ac:dyDescent="0.35">
      <c r="D4402" s="35"/>
    </row>
    <row r="4403" spans="4:4" customFormat="1" x14ac:dyDescent="0.35">
      <c r="D4403" s="35"/>
    </row>
    <row r="4404" spans="4:4" customFormat="1" x14ac:dyDescent="0.35">
      <c r="D4404" s="35"/>
    </row>
    <row r="4405" spans="4:4" customFormat="1" x14ac:dyDescent="0.35">
      <c r="D4405" s="35"/>
    </row>
    <row r="4406" spans="4:4" customFormat="1" x14ac:dyDescent="0.35">
      <c r="D4406" s="35"/>
    </row>
    <row r="4407" spans="4:4" customFormat="1" x14ac:dyDescent="0.35">
      <c r="D4407" s="35"/>
    </row>
    <row r="4408" spans="4:4" customFormat="1" x14ac:dyDescent="0.35">
      <c r="D4408" s="35"/>
    </row>
    <row r="4409" spans="4:4" customFormat="1" x14ac:dyDescent="0.35">
      <c r="D4409" s="35"/>
    </row>
    <row r="4410" spans="4:4" customFormat="1" x14ac:dyDescent="0.35">
      <c r="D4410" s="35"/>
    </row>
    <row r="4411" spans="4:4" customFormat="1" x14ac:dyDescent="0.35">
      <c r="D4411" s="35"/>
    </row>
    <row r="4412" spans="4:4" customFormat="1" x14ac:dyDescent="0.35">
      <c r="D4412" s="35"/>
    </row>
    <row r="4413" spans="4:4" customFormat="1" x14ac:dyDescent="0.35">
      <c r="D4413" s="35"/>
    </row>
    <row r="4414" spans="4:4" customFormat="1" x14ac:dyDescent="0.35">
      <c r="D4414" s="35"/>
    </row>
    <row r="4415" spans="4:4" customFormat="1" x14ac:dyDescent="0.35">
      <c r="D4415" s="35"/>
    </row>
    <row r="4416" spans="4:4" customFormat="1" x14ac:dyDescent="0.35">
      <c r="D4416" s="35"/>
    </row>
    <row r="4417" spans="4:4" customFormat="1" x14ac:dyDescent="0.35">
      <c r="D4417" s="35"/>
    </row>
    <row r="4418" spans="4:4" customFormat="1" x14ac:dyDescent="0.35">
      <c r="D4418" s="35"/>
    </row>
    <row r="4419" spans="4:4" customFormat="1" x14ac:dyDescent="0.35">
      <c r="D4419" s="35"/>
    </row>
    <row r="4420" spans="4:4" customFormat="1" x14ac:dyDescent="0.35">
      <c r="D4420" s="35"/>
    </row>
    <row r="4421" spans="4:4" customFormat="1" x14ac:dyDescent="0.35">
      <c r="D4421" s="35"/>
    </row>
    <row r="4422" spans="4:4" customFormat="1" x14ac:dyDescent="0.35">
      <c r="D4422" s="35"/>
    </row>
    <row r="4423" spans="4:4" customFormat="1" x14ac:dyDescent="0.35">
      <c r="D4423" s="35"/>
    </row>
    <row r="4424" spans="4:4" customFormat="1" x14ac:dyDescent="0.35">
      <c r="D4424" s="35"/>
    </row>
    <row r="4425" spans="4:4" customFormat="1" x14ac:dyDescent="0.35">
      <c r="D4425" s="35"/>
    </row>
    <row r="4426" spans="4:4" customFormat="1" x14ac:dyDescent="0.35">
      <c r="D4426" s="35"/>
    </row>
    <row r="4427" spans="4:4" customFormat="1" x14ac:dyDescent="0.35">
      <c r="D4427" s="35"/>
    </row>
    <row r="4428" spans="4:4" customFormat="1" x14ac:dyDescent="0.35">
      <c r="D4428" s="35"/>
    </row>
    <row r="4429" spans="4:4" customFormat="1" x14ac:dyDescent="0.35">
      <c r="D4429" s="35"/>
    </row>
    <row r="4430" spans="4:4" customFormat="1" x14ac:dyDescent="0.35">
      <c r="D4430" s="35"/>
    </row>
    <row r="4431" spans="4:4" customFormat="1" x14ac:dyDescent="0.35">
      <c r="D4431" s="35"/>
    </row>
    <row r="4432" spans="4:4" customFormat="1" x14ac:dyDescent="0.35">
      <c r="D4432" s="35"/>
    </row>
    <row r="4433" spans="4:4" customFormat="1" x14ac:dyDescent="0.35">
      <c r="D4433" s="35"/>
    </row>
    <row r="4434" spans="4:4" customFormat="1" x14ac:dyDescent="0.35">
      <c r="D4434" s="35"/>
    </row>
    <row r="4435" spans="4:4" customFormat="1" x14ac:dyDescent="0.35">
      <c r="D4435" s="35"/>
    </row>
    <row r="4436" spans="4:4" customFormat="1" x14ac:dyDescent="0.35">
      <c r="D4436" s="35"/>
    </row>
    <row r="4437" spans="4:4" customFormat="1" x14ac:dyDescent="0.35">
      <c r="D4437" s="35"/>
    </row>
    <row r="4438" spans="4:4" customFormat="1" x14ac:dyDescent="0.35">
      <c r="D4438" s="35"/>
    </row>
    <row r="4439" spans="4:4" customFormat="1" x14ac:dyDescent="0.35">
      <c r="D4439" s="35"/>
    </row>
    <row r="4440" spans="4:4" customFormat="1" x14ac:dyDescent="0.35">
      <c r="D4440" s="35"/>
    </row>
    <row r="4441" spans="4:4" customFormat="1" x14ac:dyDescent="0.35">
      <c r="D4441" s="35"/>
    </row>
    <row r="4442" spans="4:4" customFormat="1" x14ac:dyDescent="0.35">
      <c r="D4442" s="35"/>
    </row>
    <row r="4443" spans="4:4" customFormat="1" x14ac:dyDescent="0.35">
      <c r="D4443" s="35"/>
    </row>
    <row r="4444" spans="4:4" customFormat="1" x14ac:dyDescent="0.35">
      <c r="D4444" s="35"/>
    </row>
    <row r="4445" spans="4:4" customFormat="1" x14ac:dyDescent="0.35">
      <c r="D4445" s="35"/>
    </row>
    <row r="4446" spans="4:4" customFormat="1" x14ac:dyDescent="0.35">
      <c r="D4446" s="35"/>
    </row>
    <row r="4447" spans="4:4" customFormat="1" x14ac:dyDescent="0.35">
      <c r="D4447" s="35"/>
    </row>
    <row r="4448" spans="4:4" customFormat="1" x14ac:dyDescent="0.35">
      <c r="D4448" s="35"/>
    </row>
    <row r="4449" spans="4:4" customFormat="1" x14ac:dyDescent="0.35">
      <c r="D4449" s="35"/>
    </row>
    <row r="4450" spans="4:4" customFormat="1" x14ac:dyDescent="0.35">
      <c r="D4450" s="35"/>
    </row>
    <row r="4451" spans="4:4" customFormat="1" x14ac:dyDescent="0.35">
      <c r="D4451" s="35"/>
    </row>
    <row r="4452" spans="4:4" customFormat="1" x14ac:dyDescent="0.35">
      <c r="D4452" s="35"/>
    </row>
    <row r="4453" spans="4:4" customFormat="1" x14ac:dyDescent="0.35">
      <c r="D4453" s="35"/>
    </row>
    <row r="4454" spans="4:4" customFormat="1" x14ac:dyDescent="0.35">
      <c r="D4454" s="35"/>
    </row>
    <row r="4455" spans="4:4" customFormat="1" x14ac:dyDescent="0.35">
      <c r="D4455" s="35"/>
    </row>
    <row r="4456" spans="4:4" customFormat="1" x14ac:dyDescent="0.35">
      <c r="D4456" s="35"/>
    </row>
    <row r="4457" spans="4:4" customFormat="1" x14ac:dyDescent="0.35">
      <c r="D4457" s="35"/>
    </row>
    <row r="4458" spans="4:4" customFormat="1" x14ac:dyDescent="0.35">
      <c r="D4458" s="35"/>
    </row>
    <row r="4459" spans="4:4" customFormat="1" x14ac:dyDescent="0.35">
      <c r="D4459" s="35"/>
    </row>
    <row r="4460" spans="4:4" customFormat="1" x14ac:dyDescent="0.35">
      <c r="D4460" s="35"/>
    </row>
    <row r="4461" spans="4:4" customFormat="1" x14ac:dyDescent="0.35">
      <c r="D4461" s="35"/>
    </row>
    <row r="4462" spans="4:4" customFormat="1" x14ac:dyDescent="0.35">
      <c r="D4462" s="35"/>
    </row>
    <row r="4463" spans="4:4" customFormat="1" x14ac:dyDescent="0.35">
      <c r="D4463" s="35"/>
    </row>
    <row r="4464" spans="4:4" customFormat="1" x14ac:dyDescent="0.35">
      <c r="D4464" s="35"/>
    </row>
    <row r="4465" spans="4:4" customFormat="1" x14ac:dyDescent="0.35">
      <c r="D4465" s="35"/>
    </row>
    <row r="4466" spans="4:4" customFormat="1" x14ac:dyDescent="0.35">
      <c r="D4466" s="35"/>
    </row>
    <row r="4467" spans="4:4" customFormat="1" x14ac:dyDescent="0.35">
      <c r="D4467" s="35"/>
    </row>
    <row r="4468" spans="4:4" customFormat="1" x14ac:dyDescent="0.35">
      <c r="D4468" s="35"/>
    </row>
    <row r="4469" spans="4:4" customFormat="1" x14ac:dyDescent="0.35">
      <c r="D4469" s="35"/>
    </row>
    <row r="4470" spans="4:4" customFormat="1" x14ac:dyDescent="0.35">
      <c r="D4470" s="35"/>
    </row>
    <row r="4471" spans="4:4" customFormat="1" x14ac:dyDescent="0.35">
      <c r="D4471" s="35"/>
    </row>
    <row r="4472" spans="4:4" customFormat="1" x14ac:dyDescent="0.35">
      <c r="D4472" s="35"/>
    </row>
    <row r="4473" spans="4:4" customFormat="1" x14ac:dyDescent="0.35">
      <c r="D4473" s="35"/>
    </row>
    <row r="4474" spans="4:4" customFormat="1" x14ac:dyDescent="0.35">
      <c r="D4474" s="35"/>
    </row>
    <row r="4475" spans="4:4" customFormat="1" x14ac:dyDescent="0.35">
      <c r="D4475" s="35"/>
    </row>
    <row r="4476" spans="4:4" customFormat="1" x14ac:dyDescent="0.35">
      <c r="D4476" s="35"/>
    </row>
    <row r="4477" spans="4:4" customFormat="1" x14ac:dyDescent="0.35">
      <c r="D4477" s="35"/>
    </row>
    <row r="4478" spans="4:4" customFormat="1" x14ac:dyDescent="0.35">
      <c r="D4478" s="35"/>
    </row>
    <row r="4479" spans="4:4" customFormat="1" x14ac:dyDescent="0.35">
      <c r="D4479" s="35"/>
    </row>
    <row r="4480" spans="4:4" customFormat="1" x14ac:dyDescent="0.35">
      <c r="D4480" s="35"/>
    </row>
    <row r="4481" spans="4:4" customFormat="1" x14ac:dyDescent="0.35">
      <c r="D4481" s="35"/>
    </row>
    <row r="4482" spans="4:4" customFormat="1" x14ac:dyDescent="0.35">
      <c r="D4482" s="35"/>
    </row>
    <row r="4483" spans="4:4" customFormat="1" x14ac:dyDescent="0.35">
      <c r="D4483" s="35"/>
    </row>
    <row r="4484" spans="4:4" customFormat="1" x14ac:dyDescent="0.35">
      <c r="D4484" s="35"/>
    </row>
    <row r="4485" spans="4:4" customFormat="1" x14ac:dyDescent="0.35">
      <c r="D4485" s="35"/>
    </row>
    <row r="4486" spans="4:4" customFormat="1" x14ac:dyDescent="0.35">
      <c r="D4486" s="35"/>
    </row>
    <row r="4487" spans="4:4" customFormat="1" x14ac:dyDescent="0.35">
      <c r="D4487" s="35"/>
    </row>
    <row r="4488" spans="4:4" customFormat="1" x14ac:dyDescent="0.35">
      <c r="D4488" s="35"/>
    </row>
    <row r="4489" spans="4:4" customFormat="1" x14ac:dyDescent="0.35">
      <c r="D4489" s="35"/>
    </row>
    <row r="4490" spans="4:4" customFormat="1" x14ac:dyDescent="0.35">
      <c r="D4490" s="35"/>
    </row>
    <row r="4491" spans="4:4" customFormat="1" x14ac:dyDescent="0.35">
      <c r="D4491" s="35"/>
    </row>
    <row r="4492" spans="4:4" customFormat="1" x14ac:dyDescent="0.35">
      <c r="D4492" s="35"/>
    </row>
    <row r="4493" spans="4:4" customFormat="1" x14ac:dyDescent="0.35">
      <c r="D4493" s="35"/>
    </row>
    <row r="4494" spans="4:4" customFormat="1" x14ac:dyDescent="0.35">
      <c r="D4494" s="35"/>
    </row>
    <row r="4495" spans="4:4" customFormat="1" x14ac:dyDescent="0.35">
      <c r="D4495" s="35"/>
    </row>
    <row r="4496" spans="4:4" customFormat="1" x14ac:dyDescent="0.35">
      <c r="D4496" s="35"/>
    </row>
    <row r="4497" spans="4:4" customFormat="1" x14ac:dyDescent="0.35">
      <c r="D4497" s="35"/>
    </row>
    <row r="4498" spans="4:4" customFormat="1" x14ac:dyDescent="0.35">
      <c r="D4498" s="35"/>
    </row>
    <row r="4499" spans="4:4" customFormat="1" x14ac:dyDescent="0.35">
      <c r="D4499" s="35"/>
    </row>
    <row r="4500" spans="4:4" customFormat="1" x14ac:dyDescent="0.35">
      <c r="D4500" s="35"/>
    </row>
    <row r="4501" spans="4:4" customFormat="1" x14ac:dyDescent="0.35">
      <c r="D4501" s="35"/>
    </row>
    <row r="4502" spans="4:4" customFormat="1" x14ac:dyDescent="0.35">
      <c r="D4502" s="35"/>
    </row>
    <row r="4503" spans="4:4" customFormat="1" x14ac:dyDescent="0.35">
      <c r="D4503" s="35"/>
    </row>
    <row r="4504" spans="4:4" customFormat="1" x14ac:dyDescent="0.35">
      <c r="D4504" s="35"/>
    </row>
    <row r="4505" spans="4:4" customFormat="1" x14ac:dyDescent="0.35">
      <c r="D4505" s="35"/>
    </row>
    <row r="4506" spans="4:4" customFormat="1" x14ac:dyDescent="0.35">
      <c r="D4506" s="35"/>
    </row>
    <row r="4507" spans="4:4" customFormat="1" x14ac:dyDescent="0.35">
      <c r="D4507" s="35"/>
    </row>
    <row r="4508" spans="4:4" customFormat="1" x14ac:dyDescent="0.35">
      <c r="D4508" s="35"/>
    </row>
    <row r="4509" spans="4:4" customFormat="1" x14ac:dyDescent="0.35">
      <c r="D4509" s="35"/>
    </row>
    <row r="4510" spans="4:4" customFormat="1" x14ac:dyDescent="0.35">
      <c r="D4510" s="35"/>
    </row>
    <row r="4511" spans="4:4" customFormat="1" x14ac:dyDescent="0.35">
      <c r="D4511" s="35"/>
    </row>
    <row r="4512" spans="4:4" customFormat="1" x14ac:dyDescent="0.35">
      <c r="D4512" s="35"/>
    </row>
    <row r="4513" spans="4:4" customFormat="1" x14ac:dyDescent="0.35">
      <c r="D4513" s="35"/>
    </row>
    <row r="4514" spans="4:4" customFormat="1" x14ac:dyDescent="0.35">
      <c r="D4514" s="35"/>
    </row>
    <row r="4515" spans="4:4" customFormat="1" x14ac:dyDescent="0.35">
      <c r="D4515" s="35"/>
    </row>
    <row r="4516" spans="4:4" customFormat="1" x14ac:dyDescent="0.35">
      <c r="D4516" s="35"/>
    </row>
    <row r="4517" spans="4:4" customFormat="1" x14ac:dyDescent="0.35">
      <c r="D4517" s="35"/>
    </row>
    <row r="4518" spans="4:4" customFormat="1" x14ac:dyDescent="0.35">
      <c r="D4518" s="35"/>
    </row>
    <row r="4519" spans="4:4" customFormat="1" x14ac:dyDescent="0.35">
      <c r="D4519" s="35"/>
    </row>
    <row r="4520" spans="4:4" customFormat="1" x14ac:dyDescent="0.35">
      <c r="D4520" s="35"/>
    </row>
    <row r="4521" spans="4:4" customFormat="1" x14ac:dyDescent="0.35">
      <c r="D4521" s="35"/>
    </row>
    <row r="4522" spans="4:4" customFormat="1" x14ac:dyDescent="0.35">
      <c r="D4522" s="35"/>
    </row>
    <row r="4523" spans="4:4" customFormat="1" x14ac:dyDescent="0.35">
      <c r="D4523" s="35"/>
    </row>
    <row r="4524" spans="4:4" customFormat="1" x14ac:dyDescent="0.35">
      <c r="D4524" s="35"/>
    </row>
    <row r="4525" spans="4:4" customFormat="1" x14ac:dyDescent="0.35">
      <c r="D4525" s="35"/>
    </row>
    <row r="4526" spans="4:4" customFormat="1" x14ac:dyDescent="0.35">
      <c r="D4526" s="35"/>
    </row>
    <row r="4527" spans="4:4" customFormat="1" x14ac:dyDescent="0.35">
      <c r="D4527" s="35"/>
    </row>
    <row r="4528" spans="4:4" customFormat="1" x14ac:dyDescent="0.35">
      <c r="D4528" s="35"/>
    </row>
    <row r="4529" spans="4:4" customFormat="1" x14ac:dyDescent="0.35">
      <c r="D4529" s="35"/>
    </row>
    <row r="4530" spans="4:4" customFormat="1" x14ac:dyDescent="0.35">
      <c r="D4530" s="35"/>
    </row>
    <row r="4531" spans="4:4" customFormat="1" x14ac:dyDescent="0.35">
      <c r="D4531" s="35"/>
    </row>
    <row r="4532" spans="4:4" customFormat="1" x14ac:dyDescent="0.35">
      <c r="D4532" s="35"/>
    </row>
    <row r="4533" spans="4:4" customFormat="1" x14ac:dyDescent="0.35">
      <c r="D4533" s="35"/>
    </row>
    <row r="4534" spans="4:4" customFormat="1" x14ac:dyDescent="0.35">
      <c r="D4534" s="35"/>
    </row>
    <row r="4535" spans="4:4" customFormat="1" x14ac:dyDescent="0.35">
      <c r="D4535" s="35"/>
    </row>
    <row r="4536" spans="4:4" customFormat="1" x14ac:dyDescent="0.35">
      <c r="D4536" s="35"/>
    </row>
    <row r="4537" spans="4:4" customFormat="1" x14ac:dyDescent="0.35">
      <c r="D4537" s="35"/>
    </row>
    <row r="4538" spans="4:4" customFormat="1" x14ac:dyDescent="0.35">
      <c r="D4538" s="35"/>
    </row>
    <row r="4539" spans="4:4" customFormat="1" x14ac:dyDescent="0.35">
      <c r="D4539" s="35"/>
    </row>
    <row r="4540" spans="4:4" customFormat="1" x14ac:dyDescent="0.35">
      <c r="D4540" s="35"/>
    </row>
    <row r="4541" spans="4:4" customFormat="1" x14ac:dyDescent="0.35">
      <c r="D4541" s="35"/>
    </row>
    <row r="4542" spans="4:4" customFormat="1" x14ac:dyDescent="0.35">
      <c r="D4542" s="35"/>
    </row>
    <row r="4543" spans="4:4" customFormat="1" x14ac:dyDescent="0.35">
      <c r="D4543" s="35"/>
    </row>
    <row r="4544" spans="4:4" customFormat="1" x14ac:dyDescent="0.35">
      <c r="D4544" s="35"/>
    </row>
    <row r="4545" spans="4:4" customFormat="1" x14ac:dyDescent="0.35">
      <c r="D4545" s="35"/>
    </row>
    <row r="4546" spans="4:4" customFormat="1" x14ac:dyDescent="0.35">
      <c r="D4546" s="35"/>
    </row>
    <row r="4547" spans="4:4" customFormat="1" x14ac:dyDescent="0.35">
      <c r="D4547" s="35"/>
    </row>
    <row r="4548" spans="4:4" customFormat="1" x14ac:dyDescent="0.35">
      <c r="D4548" s="35"/>
    </row>
    <row r="4549" spans="4:4" customFormat="1" x14ac:dyDescent="0.35">
      <c r="D4549" s="35"/>
    </row>
    <row r="4550" spans="4:4" customFormat="1" x14ac:dyDescent="0.35">
      <c r="D4550" s="35"/>
    </row>
    <row r="4551" spans="4:4" customFormat="1" x14ac:dyDescent="0.35">
      <c r="D4551" s="35"/>
    </row>
    <row r="4552" spans="4:4" customFormat="1" x14ac:dyDescent="0.35">
      <c r="D4552" s="35"/>
    </row>
    <row r="4553" spans="4:4" customFormat="1" x14ac:dyDescent="0.35">
      <c r="D4553" s="35"/>
    </row>
    <row r="4554" spans="4:4" customFormat="1" x14ac:dyDescent="0.35">
      <c r="D4554" s="35"/>
    </row>
    <row r="4555" spans="4:4" customFormat="1" x14ac:dyDescent="0.35">
      <c r="D4555" s="35"/>
    </row>
    <row r="4556" spans="4:4" customFormat="1" x14ac:dyDescent="0.35">
      <c r="D4556" s="35"/>
    </row>
    <row r="4557" spans="4:4" customFormat="1" x14ac:dyDescent="0.35">
      <c r="D4557" s="35"/>
    </row>
    <row r="4558" spans="4:4" customFormat="1" x14ac:dyDescent="0.35">
      <c r="D4558" s="35"/>
    </row>
    <row r="4559" spans="4:4" customFormat="1" x14ac:dyDescent="0.35">
      <c r="D4559" s="35"/>
    </row>
    <row r="4560" spans="4:4" customFormat="1" x14ac:dyDescent="0.35">
      <c r="D4560" s="35"/>
    </row>
    <row r="4561" spans="4:4" customFormat="1" x14ac:dyDescent="0.35">
      <c r="D4561" s="35"/>
    </row>
    <row r="4562" spans="4:4" customFormat="1" x14ac:dyDescent="0.35">
      <c r="D4562" s="35"/>
    </row>
    <row r="4563" spans="4:4" customFormat="1" x14ac:dyDescent="0.35">
      <c r="D4563" s="35"/>
    </row>
    <row r="4564" spans="4:4" customFormat="1" x14ac:dyDescent="0.35">
      <c r="D4564" s="35"/>
    </row>
    <row r="4565" spans="4:4" customFormat="1" x14ac:dyDescent="0.35">
      <c r="D4565" s="35"/>
    </row>
    <row r="4566" spans="4:4" customFormat="1" x14ac:dyDescent="0.35">
      <c r="D4566" s="35"/>
    </row>
    <row r="4567" spans="4:4" customFormat="1" x14ac:dyDescent="0.35">
      <c r="D4567" s="35"/>
    </row>
    <row r="4568" spans="4:4" customFormat="1" x14ac:dyDescent="0.35">
      <c r="D4568" s="35"/>
    </row>
    <row r="4569" spans="4:4" customFormat="1" x14ac:dyDescent="0.35">
      <c r="D4569" s="35"/>
    </row>
    <row r="4570" spans="4:4" customFormat="1" x14ac:dyDescent="0.35">
      <c r="D4570" s="35"/>
    </row>
    <row r="4571" spans="4:4" customFormat="1" x14ac:dyDescent="0.35">
      <c r="D4571" s="35"/>
    </row>
    <row r="4572" spans="4:4" customFormat="1" x14ac:dyDescent="0.35">
      <c r="D4572" s="35"/>
    </row>
    <row r="4573" spans="4:4" customFormat="1" x14ac:dyDescent="0.35">
      <c r="D4573" s="35"/>
    </row>
    <row r="4574" spans="4:4" customFormat="1" x14ac:dyDescent="0.35">
      <c r="D4574" s="35"/>
    </row>
    <row r="4575" spans="4:4" customFormat="1" x14ac:dyDescent="0.35">
      <c r="D4575" s="35"/>
    </row>
    <row r="4576" spans="4:4" customFormat="1" x14ac:dyDescent="0.35">
      <c r="D4576" s="35"/>
    </row>
    <row r="4577" spans="4:4" customFormat="1" x14ac:dyDescent="0.35">
      <c r="D4577" s="35"/>
    </row>
    <row r="4578" spans="4:4" customFormat="1" x14ac:dyDescent="0.35">
      <c r="D4578" s="35"/>
    </row>
    <row r="4579" spans="4:4" customFormat="1" x14ac:dyDescent="0.35">
      <c r="D4579" s="35"/>
    </row>
    <row r="4580" spans="4:4" customFormat="1" x14ac:dyDescent="0.35">
      <c r="D4580" s="35"/>
    </row>
    <row r="4581" spans="4:4" customFormat="1" x14ac:dyDescent="0.35">
      <c r="D4581" s="35"/>
    </row>
    <row r="4582" spans="4:4" customFormat="1" x14ac:dyDescent="0.35">
      <c r="D4582" s="35"/>
    </row>
    <row r="4583" spans="4:4" customFormat="1" x14ac:dyDescent="0.35">
      <c r="D4583" s="35"/>
    </row>
    <row r="4584" spans="4:4" customFormat="1" x14ac:dyDescent="0.35">
      <c r="D4584" s="35"/>
    </row>
    <row r="4585" spans="4:4" customFormat="1" x14ac:dyDescent="0.35">
      <c r="D4585" s="35"/>
    </row>
    <row r="4586" spans="4:4" customFormat="1" x14ac:dyDescent="0.35">
      <c r="D4586" s="35"/>
    </row>
    <row r="4587" spans="4:4" customFormat="1" x14ac:dyDescent="0.35">
      <c r="D4587" s="35"/>
    </row>
    <row r="4588" spans="4:4" customFormat="1" x14ac:dyDescent="0.35">
      <c r="D4588" s="35"/>
    </row>
    <row r="4589" spans="4:4" customFormat="1" x14ac:dyDescent="0.35">
      <c r="D4589" s="35"/>
    </row>
    <row r="4590" spans="4:4" customFormat="1" x14ac:dyDescent="0.35">
      <c r="D4590" s="35"/>
    </row>
    <row r="4591" spans="4:4" customFormat="1" x14ac:dyDescent="0.35">
      <c r="D4591" s="35"/>
    </row>
    <row r="4592" spans="4:4" customFormat="1" x14ac:dyDescent="0.35">
      <c r="D4592" s="35"/>
    </row>
    <row r="4593" spans="4:4" customFormat="1" x14ac:dyDescent="0.35">
      <c r="D4593" s="35"/>
    </row>
    <row r="4594" spans="4:4" customFormat="1" x14ac:dyDescent="0.35">
      <c r="D4594" s="35"/>
    </row>
    <row r="4595" spans="4:4" customFormat="1" x14ac:dyDescent="0.35">
      <c r="D4595" s="35"/>
    </row>
    <row r="4596" spans="4:4" customFormat="1" x14ac:dyDescent="0.35">
      <c r="D4596" s="35"/>
    </row>
    <row r="4597" spans="4:4" customFormat="1" x14ac:dyDescent="0.35">
      <c r="D4597" s="35"/>
    </row>
    <row r="4598" spans="4:4" customFormat="1" x14ac:dyDescent="0.35">
      <c r="D4598" s="35"/>
    </row>
    <row r="4599" spans="4:4" customFormat="1" x14ac:dyDescent="0.35">
      <c r="D4599" s="35"/>
    </row>
    <row r="4600" spans="4:4" customFormat="1" x14ac:dyDescent="0.35">
      <c r="D4600" s="35"/>
    </row>
    <row r="4601" spans="4:4" customFormat="1" x14ac:dyDescent="0.35">
      <c r="D4601" s="35"/>
    </row>
    <row r="4602" spans="4:4" customFormat="1" x14ac:dyDescent="0.35">
      <c r="D4602" s="35"/>
    </row>
    <row r="4603" spans="4:4" customFormat="1" x14ac:dyDescent="0.35">
      <c r="D4603" s="35"/>
    </row>
    <row r="4604" spans="4:4" customFormat="1" x14ac:dyDescent="0.35">
      <c r="D4604" s="35"/>
    </row>
    <row r="4605" spans="4:4" customFormat="1" x14ac:dyDescent="0.35">
      <c r="D4605" s="35"/>
    </row>
    <row r="4606" spans="4:4" customFormat="1" x14ac:dyDescent="0.35">
      <c r="D4606" s="35"/>
    </row>
    <row r="4607" spans="4:4" customFormat="1" x14ac:dyDescent="0.35">
      <c r="D4607" s="35"/>
    </row>
    <row r="4608" spans="4:4" customFormat="1" x14ac:dyDescent="0.35">
      <c r="D4608" s="35"/>
    </row>
    <row r="4609" spans="4:4" customFormat="1" x14ac:dyDescent="0.35">
      <c r="D4609" s="35"/>
    </row>
    <row r="4610" spans="4:4" customFormat="1" x14ac:dyDescent="0.35">
      <c r="D4610" s="35"/>
    </row>
    <row r="4611" spans="4:4" customFormat="1" x14ac:dyDescent="0.35">
      <c r="D4611" s="35"/>
    </row>
    <row r="4612" spans="4:4" customFormat="1" x14ac:dyDescent="0.35">
      <c r="D4612" s="35"/>
    </row>
    <row r="4613" spans="4:4" customFormat="1" x14ac:dyDescent="0.35">
      <c r="D4613" s="35"/>
    </row>
    <row r="4614" spans="4:4" customFormat="1" x14ac:dyDescent="0.35">
      <c r="D4614" s="35"/>
    </row>
    <row r="4615" spans="4:4" customFormat="1" x14ac:dyDescent="0.35">
      <c r="D4615" s="35"/>
    </row>
    <row r="4616" spans="4:4" customFormat="1" x14ac:dyDescent="0.35">
      <c r="D4616" s="35"/>
    </row>
    <row r="4617" spans="4:4" customFormat="1" x14ac:dyDescent="0.35">
      <c r="D4617" s="35"/>
    </row>
    <row r="4618" spans="4:4" customFormat="1" x14ac:dyDescent="0.35">
      <c r="D4618" s="35"/>
    </row>
    <row r="4619" spans="4:4" customFormat="1" x14ac:dyDescent="0.35">
      <c r="D4619" s="35"/>
    </row>
    <row r="4620" spans="4:4" customFormat="1" x14ac:dyDescent="0.35">
      <c r="D4620" s="35"/>
    </row>
    <row r="4621" spans="4:4" customFormat="1" x14ac:dyDescent="0.35">
      <c r="D4621" s="35"/>
    </row>
    <row r="4622" spans="4:4" customFormat="1" x14ac:dyDescent="0.35">
      <c r="D4622" s="35"/>
    </row>
    <row r="4623" spans="4:4" customFormat="1" x14ac:dyDescent="0.35">
      <c r="D4623" s="35"/>
    </row>
    <row r="4624" spans="4:4" customFormat="1" x14ac:dyDescent="0.35">
      <c r="D4624" s="35"/>
    </row>
    <row r="4625" spans="4:4" customFormat="1" x14ac:dyDescent="0.35">
      <c r="D4625" s="35"/>
    </row>
    <row r="4626" spans="4:4" customFormat="1" x14ac:dyDescent="0.35">
      <c r="D4626" s="35"/>
    </row>
    <row r="4627" spans="4:4" customFormat="1" x14ac:dyDescent="0.35">
      <c r="D4627" s="35"/>
    </row>
    <row r="4628" spans="4:4" customFormat="1" x14ac:dyDescent="0.35">
      <c r="D4628" s="35"/>
    </row>
    <row r="4629" spans="4:4" customFormat="1" x14ac:dyDescent="0.35">
      <c r="D4629" s="35"/>
    </row>
    <row r="4630" spans="4:4" customFormat="1" x14ac:dyDescent="0.35">
      <c r="D4630" s="35"/>
    </row>
    <row r="4631" spans="4:4" customFormat="1" x14ac:dyDescent="0.35">
      <c r="D4631" s="35"/>
    </row>
    <row r="4632" spans="4:4" customFormat="1" x14ac:dyDescent="0.35">
      <c r="D4632" s="35"/>
    </row>
    <row r="4633" spans="4:4" customFormat="1" x14ac:dyDescent="0.35">
      <c r="D4633" s="35"/>
    </row>
    <row r="4634" spans="4:4" customFormat="1" x14ac:dyDescent="0.35">
      <c r="D4634" s="35"/>
    </row>
    <row r="4635" spans="4:4" customFormat="1" x14ac:dyDescent="0.35">
      <c r="D4635" s="35"/>
    </row>
    <row r="4636" spans="4:4" customFormat="1" x14ac:dyDescent="0.35">
      <c r="D4636" s="35"/>
    </row>
    <row r="4637" spans="4:4" customFormat="1" x14ac:dyDescent="0.35">
      <c r="D4637" s="35"/>
    </row>
    <row r="4638" spans="4:4" customFormat="1" x14ac:dyDescent="0.35">
      <c r="D4638" s="35"/>
    </row>
    <row r="4639" spans="4:4" customFormat="1" x14ac:dyDescent="0.35">
      <c r="D4639" s="35"/>
    </row>
    <row r="4640" spans="4:4" customFormat="1" x14ac:dyDescent="0.35">
      <c r="D4640" s="35"/>
    </row>
    <row r="4641" spans="4:4" customFormat="1" x14ac:dyDescent="0.35">
      <c r="D4641" s="35"/>
    </row>
    <row r="4642" spans="4:4" customFormat="1" x14ac:dyDescent="0.35">
      <c r="D4642" s="35"/>
    </row>
    <row r="4643" spans="4:4" customFormat="1" x14ac:dyDescent="0.35">
      <c r="D4643" s="35"/>
    </row>
    <row r="4644" spans="4:4" customFormat="1" x14ac:dyDescent="0.35">
      <c r="D4644" s="35"/>
    </row>
    <row r="4645" spans="4:4" customFormat="1" x14ac:dyDescent="0.35">
      <c r="D4645" s="35"/>
    </row>
    <row r="4646" spans="4:4" customFormat="1" x14ac:dyDescent="0.35">
      <c r="D4646" s="35"/>
    </row>
    <row r="4647" spans="4:4" customFormat="1" x14ac:dyDescent="0.35">
      <c r="D4647" s="35"/>
    </row>
    <row r="4648" spans="4:4" customFormat="1" x14ac:dyDescent="0.35">
      <c r="D4648" s="35"/>
    </row>
    <row r="4649" spans="4:4" customFormat="1" x14ac:dyDescent="0.35">
      <c r="D4649" s="35"/>
    </row>
    <row r="4650" spans="4:4" customFormat="1" x14ac:dyDescent="0.35">
      <c r="D4650" s="35"/>
    </row>
    <row r="4651" spans="4:4" customFormat="1" x14ac:dyDescent="0.35">
      <c r="D4651" s="35"/>
    </row>
    <row r="4652" spans="4:4" customFormat="1" x14ac:dyDescent="0.35">
      <c r="D4652" s="35"/>
    </row>
    <row r="4653" spans="4:4" customFormat="1" x14ac:dyDescent="0.35">
      <c r="D4653" s="35"/>
    </row>
    <row r="4654" spans="4:4" customFormat="1" x14ac:dyDescent="0.35">
      <c r="D4654" s="35"/>
    </row>
    <row r="4655" spans="4:4" customFormat="1" x14ac:dyDescent="0.35">
      <c r="D4655" s="35"/>
    </row>
    <row r="4656" spans="4:4" customFormat="1" x14ac:dyDescent="0.35">
      <c r="D4656" s="35"/>
    </row>
    <row r="4657" spans="4:4" customFormat="1" x14ac:dyDescent="0.35">
      <c r="D4657" s="35"/>
    </row>
    <row r="4658" spans="4:4" customFormat="1" x14ac:dyDescent="0.35">
      <c r="D4658" s="35"/>
    </row>
    <row r="4659" spans="4:4" customFormat="1" x14ac:dyDescent="0.35">
      <c r="D4659" s="35"/>
    </row>
    <row r="4660" spans="4:4" customFormat="1" x14ac:dyDescent="0.35">
      <c r="D4660" s="35"/>
    </row>
    <row r="4661" spans="4:4" customFormat="1" x14ac:dyDescent="0.35">
      <c r="D4661" s="35"/>
    </row>
    <row r="4662" spans="4:4" customFormat="1" x14ac:dyDescent="0.35">
      <c r="D4662" s="35"/>
    </row>
    <row r="4663" spans="4:4" customFormat="1" x14ac:dyDescent="0.35">
      <c r="D4663" s="35"/>
    </row>
    <row r="4664" spans="4:4" customFormat="1" x14ac:dyDescent="0.35">
      <c r="D4664" s="35"/>
    </row>
    <row r="4665" spans="4:4" customFormat="1" x14ac:dyDescent="0.35">
      <c r="D4665" s="35"/>
    </row>
    <row r="4666" spans="4:4" customFormat="1" x14ac:dyDescent="0.35">
      <c r="D4666" s="35"/>
    </row>
    <row r="4667" spans="4:4" customFormat="1" x14ac:dyDescent="0.35">
      <c r="D4667" s="35"/>
    </row>
    <row r="4668" spans="4:4" customFormat="1" x14ac:dyDescent="0.35">
      <c r="D4668" s="35"/>
    </row>
    <row r="4669" spans="4:4" customFormat="1" x14ac:dyDescent="0.35">
      <c r="D4669" s="35"/>
    </row>
    <row r="4670" spans="4:4" customFormat="1" x14ac:dyDescent="0.35">
      <c r="D4670" s="35"/>
    </row>
    <row r="4671" spans="4:4" customFormat="1" x14ac:dyDescent="0.35">
      <c r="D4671" s="35"/>
    </row>
    <row r="4672" spans="4:4" customFormat="1" x14ac:dyDescent="0.35">
      <c r="D4672" s="35"/>
    </row>
    <row r="4673" spans="4:4" customFormat="1" x14ac:dyDescent="0.35">
      <c r="D4673" s="35"/>
    </row>
    <row r="4674" spans="4:4" customFormat="1" x14ac:dyDescent="0.35">
      <c r="D4674" s="35"/>
    </row>
    <row r="4675" spans="4:4" customFormat="1" x14ac:dyDescent="0.35">
      <c r="D4675" s="35"/>
    </row>
    <row r="4676" spans="4:4" customFormat="1" x14ac:dyDescent="0.35">
      <c r="D4676" s="35"/>
    </row>
    <row r="4677" spans="4:4" customFormat="1" x14ac:dyDescent="0.35">
      <c r="D4677" s="35"/>
    </row>
    <row r="4678" spans="4:4" customFormat="1" x14ac:dyDescent="0.35">
      <c r="D4678" s="35"/>
    </row>
    <row r="4679" spans="4:4" customFormat="1" x14ac:dyDescent="0.35">
      <c r="D4679" s="35"/>
    </row>
    <row r="4680" spans="4:4" customFormat="1" x14ac:dyDescent="0.35">
      <c r="D4680" s="35"/>
    </row>
    <row r="4681" spans="4:4" customFormat="1" x14ac:dyDescent="0.35">
      <c r="D4681" s="35"/>
    </row>
    <row r="4682" spans="4:4" customFormat="1" x14ac:dyDescent="0.35">
      <c r="D4682" s="35"/>
    </row>
    <row r="4683" spans="4:4" customFormat="1" x14ac:dyDescent="0.35">
      <c r="D4683" s="35"/>
    </row>
    <row r="4684" spans="4:4" customFormat="1" x14ac:dyDescent="0.35">
      <c r="D4684" s="35"/>
    </row>
    <row r="4685" spans="4:4" customFormat="1" x14ac:dyDescent="0.35">
      <c r="D4685" s="35"/>
    </row>
    <row r="4686" spans="4:4" customFormat="1" x14ac:dyDescent="0.35">
      <c r="D4686" s="35"/>
    </row>
    <row r="4687" spans="4:4" customFormat="1" x14ac:dyDescent="0.35">
      <c r="D4687" s="35"/>
    </row>
    <row r="4688" spans="4:4" customFormat="1" x14ac:dyDescent="0.35">
      <c r="D4688" s="35"/>
    </row>
    <row r="4689" spans="4:4" customFormat="1" x14ac:dyDescent="0.35">
      <c r="D4689" s="35"/>
    </row>
    <row r="4690" spans="4:4" customFormat="1" x14ac:dyDescent="0.35">
      <c r="D4690" s="35"/>
    </row>
    <row r="4691" spans="4:4" customFormat="1" x14ac:dyDescent="0.35">
      <c r="D4691" s="35"/>
    </row>
    <row r="4692" spans="4:4" customFormat="1" x14ac:dyDescent="0.35">
      <c r="D4692" s="35"/>
    </row>
    <row r="4693" spans="4:4" customFormat="1" x14ac:dyDescent="0.35">
      <c r="D4693" s="35"/>
    </row>
    <row r="4694" spans="4:4" customFormat="1" x14ac:dyDescent="0.35">
      <c r="D4694" s="35"/>
    </row>
    <row r="4695" spans="4:4" customFormat="1" x14ac:dyDescent="0.35">
      <c r="D4695" s="35"/>
    </row>
    <row r="4696" spans="4:4" customFormat="1" x14ac:dyDescent="0.35">
      <c r="D4696" s="35"/>
    </row>
    <row r="4697" spans="4:4" customFormat="1" x14ac:dyDescent="0.35">
      <c r="D4697" s="35"/>
    </row>
    <row r="4698" spans="4:4" customFormat="1" x14ac:dyDescent="0.35">
      <c r="D4698" s="35"/>
    </row>
    <row r="4699" spans="4:4" customFormat="1" x14ac:dyDescent="0.35">
      <c r="D4699" s="35"/>
    </row>
    <row r="4700" spans="4:4" customFormat="1" x14ac:dyDescent="0.35">
      <c r="D4700" s="35"/>
    </row>
    <row r="4701" spans="4:4" customFormat="1" x14ac:dyDescent="0.35">
      <c r="D4701" s="35"/>
    </row>
    <row r="4702" spans="4:4" customFormat="1" x14ac:dyDescent="0.35">
      <c r="D4702" s="35"/>
    </row>
    <row r="4703" spans="4:4" customFormat="1" x14ac:dyDescent="0.35">
      <c r="D4703" s="35"/>
    </row>
    <row r="4704" spans="4:4" customFormat="1" x14ac:dyDescent="0.35">
      <c r="D4704" s="35"/>
    </row>
    <row r="4705" spans="4:4" customFormat="1" x14ac:dyDescent="0.35">
      <c r="D4705" s="35"/>
    </row>
    <row r="4706" spans="4:4" customFormat="1" x14ac:dyDescent="0.35">
      <c r="D4706" s="35"/>
    </row>
    <row r="4707" spans="4:4" customFormat="1" x14ac:dyDescent="0.35">
      <c r="D4707" s="35"/>
    </row>
    <row r="4708" spans="4:4" customFormat="1" x14ac:dyDescent="0.35">
      <c r="D4708" s="35"/>
    </row>
    <row r="4709" spans="4:4" customFormat="1" x14ac:dyDescent="0.35">
      <c r="D4709" s="35"/>
    </row>
    <row r="4710" spans="4:4" customFormat="1" x14ac:dyDescent="0.35">
      <c r="D4710" s="35"/>
    </row>
    <row r="4711" spans="4:4" customFormat="1" x14ac:dyDescent="0.35">
      <c r="D4711" s="35"/>
    </row>
    <row r="4712" spans="4:4" customFormat="1" x14ac:dyDescent="0.35">
      <c r="D4712" s="35"/>
    </row>
    <row r="4713" spans="4:4" customFormat="1" x14ac:dyDescent="0.35">
      <c r="D4713" s="35"/>
    </row>
    <row r="4714" spans="4:4" customFormat="1" x14ac:dyDescent="0.35">
      <c r="D4714" s="35"/>
    </row>
    <row r="4715" spans="4:4" customFormat="1" x14ac:dyDescent="0.35">
      <c r="D4715" s="35"/>
    </row>
    <row r="4716" spans="4:4" customFormat="1" x14ac:dyDescent="0.35">
      <c r="D4716" s="35"/>
    </row>
    <row r="4717" spans="4:4" customFormat="1" x14ac:dyDescent="0.35">
      <c r="D4717" s="35"/>
    </row>
    <row r="4718" spans="4:4" customFormat="1" x14ac:dyDescent="0.35">
      <c r="D4718" s="35"/>
    </row>
    <row r="4719" spans="4:4" customFormat="1" x14ac:dyDescent="0.35">
      <c r="D4719" s="35"/>
    </row>
    <row r="4720" spans="4:4" customFormat="1" x14ac:dyDescent="0.35">
      <c r="D4720" s="35"/>
    </row>
    <row r="4721" spans="4:4" customFormat="1" x14ac:dyDescent="0.35">
      <c r="D4721" s="35"/>
    </row>
    <row r="4722" spans="4:4" customFormat="1" x14ac:dyDescent="0.35">
      <c r="D4722" s="35"/>
    </row>
    <row r="4723" spans="4:4" customFormat="1" x14ac:dyDescent="0.35">
      <c r="D4723" s="35"/>
    </row>
    <row r="4724" spans="4:4" customFormat="1" x14ac:dyDescent="0.35">
      <c r="D4724" s="35"/>
    </row>
    <row r="4725" spans="4:4" customFormat="1" x14ac:dyDescent="0.35">
      <c r="D4725" s="35"/>
    </row>
    <row r="4726" spans="4:4" customFormat="1" x14ac:dyDescent="0.35">
      <c r="D4726" s="35"/>
    </row>
    <row r="4727" spans="4:4" customFormat="1" x14ac:dyDescent="0.35">
      <c r="D4727" s="35"/>
    </row>
    <row r="4728" spans="4:4" customFormat="1" x14ac:dyDescent="0.35">
      <c r="D4728" s="35"/>
    </row>
    <row r="4729" spans="4:4" customFormat="1" x14ac:dyDescent="0.35">
      <c r="D4729" s="35"/>
    </row>
    <row r="4730" spans="4:4" customFormat="1" x14ac:dyDescent="0.35">
      <c r="D4730" s="35"/>
    </row>
    <row r="4731" spans="4:4" customFormat="1" x14ac:dyDescent="0.35">
      <c r="D4731" s="35"/>
    </row>
    <row r="4732" spans="4:4" customFormat="1" x14ac:dyDescent="0.35">
      <c r="D4732" s="35"/>
    </row>
    <row r="4733" spans="4:4" customFormat="1" x14ac:dyDescent="0.35">
      <c r="D4733" s="35"/>
    </row>
    <row r="4734" spans="4:4" customFormat="1" x14ac:dyDescent="0.35">
      <c r="D4734" s="35"/>
    </row>
    <row r="4735" spans="4:4" customFormat="1" x14ac:dyDescent="0.35">
      <c r="D4735" s="35"/>
    </row>
    <row r="4736" spans="4:4" customFormat="1" x14ac:dyDescent="0.35">
      <c r="D4736" s="35"/>
    </row>
    <row r="4737" spans="4:4" customFormat="1" x14ac:dyDescent="0.35">
      <c r="D4737" s="35"/>
    </row>
    <row r="4738" spans="4:4" customFormat="1" x14ac:dyDescent="0.35">
      <c r="D4738" s="35"/>
    </row>
    <row r="4739" spans="4:4" customFormat="1" x14ac:dyDescent="0.35">
      <c r="D4739" s="35"/>
    </row>
    <row r="4740" spans="4:4" customFormat="1" x14ac:dyDescent="0.35">
      <c r="D4740" s="35"/>
    </row>
    <row r="4741" spans="4:4" customFormat="1" x14ac:dyDescent="0.35">
      <c r="D4741" s="35"/>
    </row>
    <row r="4742" spans="4:4" customFormat="1" x14ac:dyDescent="0.35">
      <c r="D4742" s="35"/>
    </row>
    <row r="4743" spans="4:4" customFormat="1" x14ac:dyDescent="0.35">
      <c r="D4743" s="35"/>
    </row>
    <row r="4744" spans="4:4" customFormat="1" x14ac:dyDescent="0.35">
      <c r="D4744" s="35"/>
    </row>
    <row r="4745" spans="4:4" customFormat="1" x14ac:dyDescent="0.35">
      <c r="D4745" s="35"/>
    </row>
    <row r="4746" spans="4:4" customFormat="1" x14ac:dyDescent="0.35">
      <c r="D4746" s="35"/>
    </row>
    <row r="4747" spans="4:4" customFormat="1" x14ac:dyDescent="0.35">
      <c r="D4747" s="35"/>
    </row>
    <row r="4748" spans="4:4" customFormat="1" x14ac:dyDescent="0.35">
      <c r="D4748" s="35"/>
    </row>
    <row r="4749" spans="4:4" customFormat="1" x14ac:dyDescent="0.35">
      <c r="D4749" s="35"/>
    </row>
    <row r="4750" spans="4:4" customFormat="1" x14ac:dyDescent="0.35">
      <c r="D4750" s="35"/>
    </row>
    <row r="4751" spans="4:4" customFormat="1" x14ac:dyDescent="0.35">
      <c r="D4751" s="35"/>
    </row>
    <row r="4752" spans="4:4" customFormat="1" x14ac:dyDescent="0.35">
      <c r="D4752" s="35"/>
    </row>
    <row r="4753" spans="4:4" customFormat="1" x14ac:dyDescent="0.35">
      <c r="D4753" s="35"/>
    </row>
    <row r="4754" spans="4:4" customFormat="1" x14ac:dyDescent="0.35">
      <c r="D4754" s="35"/>
    </row>
    <row r="4755" spans="4:4" customFormat="1" x14ac:dyDescent="0.35">
      <c r="D4755" s="35"/>
    </row>
    <row r="4756" spans="4:4" customFormat="1" x14ac:dyDescent="0.35">
      <c r="D4756" s="35"/>
    </row>
    <row r="4757" spans="4:4" customFormat="1" x14ac:dyDescent="0.35">
      <c r="D4757" s="35"/>
    </row>
    <row r="4758" spans="4:4" customFormat="1" x14ac:dyDescent="0.35">
      <c r="D4758" s="35"/>
    </row>
    <row r="4759" spans="4:4" customFormat="1" x14ac:dyDescent="0.35">
      <c r="D4759" s="35"/>
    </row>
    <row r="4760" spans="4:4" customFormat="1" x14ac:dyDescent="0.35">
      <c r="D4760" s="35"/>
    </row>
    <row r="4761" spans="4:4" customFormat="1" x14ac:dyDescent="0.35">
      <c r="D4761" s="35"/>
    </row>
    <row r="4762" spans="4:4" customFormat="1" x14ac:dyDescent="0.35">
      <c r="D4762" s="35"/>
    </row>
    <row r="4763" spans="4:4" customFormat="1" x14ac:dyDescent="0.35">
      <c r="D4763" s="35"/>
    </row>
    <row r="4764" spans="4:4" customFormat="1" x14ac:dyDescent="0.35">
      <c r="D4764" s="35"/>
    </row>
    <row r="4765" spans="4:4" customFormat="1" x14ac:dyDescent="0.35">
      <c r="D4765" s="35"/>
    </row>
    <row r="4766" spans="4:4" customFormat="1" x14ac:dyDescent="0.35">
      <c r="D4766" s="35"/>
    </row>
    <row r="4767" spans="4:4" customFormat="1" x14ac:dyDescent="0.35">
      <c r="D4767" s="35"/>
    </row>
    <row r="4768" spans="4:4" customFormat="1" x14ac:dyDescent="0.35">
      <c r="D4768" s="35"/>
    </row>
    <row r="4769" spans="4:4" customFormat="1" x14ac:dyDescent="0.35">
      <c r="D4769" s="35"/>
    </row>
    <row r="4770" spans="4:4" customFormat="1" x14ac:dyDescent="0.35">
      <c r="D4770" s="35"/>
    </row>
    <row r="4771" spans="4:4" customFormat="1" x14ac:dyDescent="0.35">
      <c r="D4771" s="35"/>
    </row>
    <row r="4772" spans="4:4" customFormat="1" x14ac:dyDescent="0.35">
      <c r="D4772" s="35"/>
    </row>
    <row r="4773" spans="4:4" customFormat="1" x14ac:dyDescent="0.35">
      <c r="D4773" s="35"/>
    </row>
    <row r="4774" spans="4:4" customFormat="1" x14ac:dyDescent="0.35">
      <c r="D4774" s="35"/>
    </row>
    <row r="4775" spans="4:4" customFormat="1" x14ac:dyDescent="0.35">
      <c r="D4775" s="35"/>
    </row>
    <row r="4776" spans="4:4" customFormat="1" x14ac:dyDescent="0.35">
      <c r="D4776" s="35"/>
    </row>
    <row r="4777" spans="4:4" customFormat="1" x14ac:dyDescent="0.35">
      <c r="D4777" s="35"/>
    </row>
    <row r="4778" spans="4:4" customFormat="1" x14ac:dyDescent="0.35">
      <c r="D4778" s="35"/>
    </row>
    <row r="4779" spans="4:4" customFormat="1" x14ac:dyDescent="0.35">
      <c r="D4779" s="35"/>
    </row>
    <row r="4780" spans="4:4" customFormat="1" x14ac:dyDescent="0.35">
      <c r="D4780" s="35"/>
    </row>
    <row r="4781" spans="4:4" customFormat="1" x14ac:dyDescent="0.35">
      <c r="D4781" s="35"/>
    </row>
    <row r="4782" spans="4:4" customFormat="1" x14ac:dyDescent="0.35">
      <c r="D4782" s="35"/>
    </row>
    <row r="4783" spans="4:4" customFormat="1" x14ac:dyDescent="0.35">
      <c r="D4783" s="35"/>
    </row>
    <row r="4784" spans="4:4" customFormat="1" x14ac:dyDescent="0.35">
      <c r="D4784" s="35"/>
    </row>
    <row r="4785" spans="4:4" customFormat="1" x14ac:dyDescent="0.35">
      <c r="D4785" s="35"/>
    </row>
    <row r="4786" spans="4:4" customFormat="1" x14ac:dyDescent="0.35">
      <c r="D4786" s="35"/>
    </row>
    <row r="4787" spans="4:4" customFormat="1" x14ac:dyDescent="0.35">
      <c r="D4787" s="35"/>
    </row>
    <row r="4788" spans="4:4" customFormat="1" x14ac:dyDescent="0.35">
      <c r="D4788" s="35"/>
    </row>
    <row r="4789" spans="4:4" customFormat="1" x14ac:dyDescent="0.35">
      <c r="D4789" s="35"/>
    </row>
    <row r="4790" spans="4:4" customFormat="1" x14ac:dyDescent="0.35">
      <c r="D4790" s="35"/>
    </row>
    <row r="4791" spans="4:4" customFormat="1" x14ac:dyDescent="0.35">
      <c r="D4791" s="35"/>
    </row>
    <row r="4792" spans="4:4" customFormat="1" x14ac:dyDescent="0.35">
      <c r="D4792" s="35"/>
    </row>
    <row r="4793" spans="4:4" customFormat="1" x14ac:dyDescent="0.35">
      <c r="D4793" s="35"/>
    </row>
    <row r="4794" spans="4:4" customFormat="1" x14ac:dyDescent="0.35">
      <c r="D4794" s="35"/>
    </row>
    <row r="4795" spans="4:4" customFormat="1" x14ac:dyDescent="0.35">
      <c r="D4795" s="35"/>
    </row>
    <row r="4796" spans="4:4" customFormat="1" x14ac:dyDescent="0.35">
      <c r="D4796" s="35"/>
    </row>
    <row r="4797" spans="4:4" customFormat="1" x14ac:dyDescent="0.35">
      <c r="D4797" s="35"/>
    </row>
    <row r="4798" spans="4:4" customFormat="1" x14ac:dyDescent="0.35">
      <c r="D4798" s="35"/>
    </row>
    <row r="4799" spans="4:4" customFormat="1" x14ac:dyDescent="0.35">
      <c r="D4799" s="35"/>
    </row>
    <row r="4800" spans="4:4" customFormat="1" x14ac:dyDescent="0.35">
      <c r="D4800" s="35"/>
    </row>
    <row r="4801" spans="4:4" customFormat="1" x14ac:dyDescent="0.35">
      <c r="D4801" s="35"/>
    </row>
    <row r="4802" spans="4:4" customFormat="1" x14ac:dyDescent="0.35">
      <c r="D4802" s="35"/>
    </row>
    <row r="4803" spans="4:4" customFormat="1" x14ac:dyDescent="0.35">
      <c r="D4803" s="35"/>
    </row>
    <row r="4804" spans="4:4" customFormat="1" x14ac:dyDescent="0.35">
      <c r="D4804" s="35"/>
    </row>
    <row r="4805" spans="4:4" customFormat="1" x14ac:dyDescent="0.35">
      <c r="D4805" s="35"/>
    </row>
    <row r="4806" spans="4:4" customFormat="1" x14ac:dyDescent="0.35">
      <c r="D4806" s="35"/>
    </row>
    <row r="4807" spans="4:4" customFormat="1" x14ac:dyDescent="0.35">
      <c r="D4807" s="35"/>
    </row>
    <row r="4808" spans="4:4" customFormat="1" x14ac:dyDescent="0.35">
      <c r="D4808" s="35"/>
    </row>
    <row r="4809" spans="4:4" customFormat="1" x14ac:dyDescent="0.35">
      <c r="D4809" s="35"/>
    </row>
    <row r="4810" spans="4:4" customFormat="1" x14ac:dyDescent="0.35">
      <c r="D4810" s="35"/>
    </row>
    <row r="4811" spans="4:4" customFormat="1" x14ac:dyDescent="0.35">
      <c r="D4811" s="35"/>
    </row>
    <row r="4812" spans="4:4" customFormat="1" x14ac:dyDescent="0.35">
      <c r="D4812" s="35"/>
    </row>
    <row r="4813" spans="4:4" customFormat="1" x14ac:dyDescent="0.35">
      <c r="D4813" s="35"/>
    </row>
    <row r="4814" spans="4:4" customFormat="1" x14ac:dyDescent="0.35">
      <c r="D4814" s="35"/>
    </row>
    <row r="4815" spans="4:4" customFormat="1" x14ac:dyDescent="0.35">
      <c r="D4815" s="35"/>
    </row>
    <row r="4816" spans="4:4" customFormat="1" x14ac:dyDescent="0.35">
      <c r="D4816" s="35"/>
    </row>
    <row r="4817" spans="4:4" customFormat="1" x14ac:dyDescent="0.35">
      <c r="D4817" s="35"/>
    </row>
    <row r="4818" spans="4:4" customFormat="1" x14ac:dyDescent="0.35">
      <c r="D4818" s="35"/>
    </row>
    <row r="4819" spans="4:4" customFormat="1" x14ac:dyDescent="0.35">
      <c r="D4819" s="35"/>
    </row>
    <row r="4820" spans="4:4" customFormat="1" x14ac:dyDescent="0.35">
      <c r="D4820" s="35"/>
    </row>
    <row r="4821" spans="4:4" customFormat="1" x14ac:dyDescent="0.35">
      <c r="D4821" s="35"/>
    </row>
    <row r="4822" spans="4:4" customFormat="1" x14ac:dyDescent="0.35">
      <c r="D4822" s="35"/>
    </row>
    <row r="4823" spans="4:4" customFormat="1" x14ac:dyDescent="0.35">
      <c r="D4823" s="35"/>
    </row>
    <row r="4824" spans="4:4" customFormat="1" x14ac:dyDescent="0.35">
      <c r="D4824" s="35"/>
    </row>
    <row r="4825" spans="4:4" customFormat="1" x14ac:dyDescent="0.35">
      <c r="D4825" s="35"/>
    </row>
    <row r="4826" spans="4:4" customFormat="1" x14ac:dyDescent="0.35">
      <c r="D4826" s="35"/>
    </row>
    <row r="4827" spans="4:4" customFormat="1" x14ac:dyDescent="0.35">
      <c r="D4827" s="35"/>
    </row>
    <row r="4828" spans="4:4" customFormat="1" x14ac:dyDescent="0.35">
      <c r="D4828" s="35"/>
    </row>
    <row r="4829" spans="4:4" customFormat="1" x14ac:dyDescent="0.35">
      <c r="D4829" s="35"/>
    </row>
    <row r="4830" spans="4:4" customFormat="1" x14ac:dyDescent="0.35">
      <c r="D4830" s="35"/>
    </row>
    <row r="4831" spans="4:4" customFormat="1" x14ac:dyDescent="0.35">
      <c r="D4831" s="35"/>
    </row>
    <row r="4832" spans="4:4" customFormat="1" x14ac:dyDescent="0.35">
      <c r="D4832" s="35"/>
    </row>
    <row r="4833" spans="4:4" customFormat="1" x14ac:dyDescent="0.35">
      <c r="D4833" s="35"/>
    </row>
    <row r="4834" spans="4:4" customFormat="1" x14ac:dyDescent="0.35">
      <c r="D4834" s="35"/>
    </row>
    <row r="4835" spans="4:4" customFormat="1" x14ac:dyDescent="0.35">
      <c r="D4835" s="35"/>
    </row>
    <row r="4836" spans="4:4" customFormat="1" x14ac:dyDescent="0.35">
      <c r="D4836" s="35"/>
    </row>
    <row r="4837" spans="4:4" customFormat="1" x14ac:dyDescent="0.35">
      <c r="D4837" s="35"/>
    </row>
    <row r="4838" spans="4:4" customFormat="1" x14ac:dyDescent="0.35">
      <c r="D4838" s="35"/>
    </row>
    <row r="4839" spans="4:4" customFormat="1" x14ac:dyDescent="0.35">
      <c r="D4839" s="35"/>
    </row>
    <row r="4840" spans="4:4" customFormat="1" x14ac:dyDescent="0.35">
      <c r="D4840" s="35"/>
    </row>
    <row r="4841" spans="4:4" customFormat="1" x14ac:dyDescent="0.35">
      <c r="D4841" s="35"/>
    </row>
    <row r="4842" spans="4:4" customFormat="1" x14ac:dyDescent="0.35">
      <c r="D4842" s="35"/>
    </row>
    <row r="4843" spans="4:4" customFormat="1" x14ac:dyDescent="0.35">
      <c r="D4843" s="35"/>
    </row>
    <row r="4844" spans="4:4" customFormat="1" x14ac:dyDescent="0.35">
      <c r="D4844" s="35"/>
    </row>
    <row r="4845" spans="4:4" customFormat="1" x14ac:dyDescent="0.35">
      <c r="D4845" s="35"/>
    </row>
    <row r="4846" spans="4:4" customFormat="1" x14ac:dyDescent="0.35">
      <c r="D4846" s="35"/>
    </row>
    <row r="4847" spans="4:4" customFormat="1" x14ac:dyDescent="0.35">
      <c r="D4847" s="35"/>
    </row>
    <row r="4848" spans="4:4" customFormat="1" x14ac:dyDescent="0.35">
      <c r="D4848" s="35"/>
    </row>
    <row r="4849" spans="4:4" customFormat="1" x14ac:dyDescent="0.35">
      <c r="D4849" s="35"/>
    </row>
    <row r="4850" spans="4:4" customFormat="1" x14ac:dyDescent="0.35">
      <c r="D4850" s="35"/>
    </row>
    <row r="4851" spans="4:4" customFormat="1" x14ac:dyDescent="0.35">
      <c r="D4851" s="35"/>
    </row>
    <row r="4852" spans="4:4" customFormat="1" x14ac:dyDescent="0.35">
      <c r="D4852" s="35"/>
    </row>
    <row r="4853" spans="4:4" customFormat="1" x14ac:dyDescent="0.35">
      <c r="D4853" s="35"/>
    </row>
    <row r="4854" spans="4:4" customFormat="1" x14ac:dyDescent="0.35">
      <c r="D4854" s="35"/>
    </row>
    <row r="4855" spans="4:4" customFormat="1" x14ac:dyDescent="0.35">
      <c r="D4855" s="35"/>
    </row>
    <row r="4856" spans="4:4" customFormat="1" x14ac:dyDescent="0.35">
      <c r="D4856" s="35"/>
    </row>
    <row r="4857" spans="4:4" customFormat="1" x14ac:dyDescent="0.35">
      <c r="D4857" s="35"/>
    </row>
    <row r="4858" spans="4:4" customFormat="1" x14ac:dyDescent="0.35">
      <c r="D4858" s="35"/>
    </row>
    <row r="4859" spans="4:4" customFormat="1" x14ac:dyDescent="0.35">
      <c r="D4859" s="35"/>
    </row>
    <row r="4860" spans="4:4" customFormat="1" x14ac:dyDescent="0.35">
      <c r="D4860" s="35"/>
    </row>
    <row r="4861" spans="4:4" customFormat="1" x14ac:dyDescent="0.35">
      <c r="D4861" s="35"/>
    </row>
    <row r="4862" spans="4:4" customFormat="1" x14ac:dyDescent="0.35">
      <c r="D4862" s="35"/>
    </row>
    <row r="4863" spans="4:4" customFormat="1" x14ac:dyDescent="0.35">
      <c r="D4863" s="35"/>
    </row>
    <row r="4864" spans="4:4" customFormat="1" x14ac:dyDescent="0.35">
      <c r="D4864" s="35"/>
    </row>
    <row r="4865" spans="4:4" customFormat="1" x14ac:dyDescent="0.35">
      <c r="D4865" s="35"/>
    </row>
    <row r="4866" spans="4:4" customFormat="1" x14ac:dyDescent="0.35">
      <c r="D4866" s="35"/>
    </row>
    <row r="4867" spans="4:4" customFormat="1" x14ac:dyDescent="0.35">
      <c r="D4867" s="35"/>
    </row>
    <row r="4868" spans="4:4" customFormat="1" x14ac:dyDescent="0.35">
      <c r="D4868" s="35"/>
    </row>
    <row r="4869" spans="4:4" customFormat="1" x14ac:dyDescent="0.35">
      <c r="D4869" s="35"/>
    </row>
    <row r="4870" spans="4:4" customFormat="1" x14ac:dyDescent="0.35">
      <c r="D4870" s="35"/>
    </row>
    <row r="4871" spans="4:4" customFormat="1" x14ac:dyDescent="0.35">
      <c r="D4871" s="35"/>
    </row>
    <row r="4872" spans="4:4" customFormat="1" x14ac:dyDescent="0.35">
      <c r="D4872" s="35"/>
    </row>
    <row r="4873" spans="4:4" customFormat="1" x14ac:dyDescent="0.35">
      <c r="D4873" s="35"/>
    </row>
    <row r="4874" spans="4:4" customFormat="1" x14ac:dyDescent="0.35">
      <c r="D4874" s="35"/>
    </row>
    <row r="4875" spans="4:4" customFormat="1" x14ac:dyDescent="0.35">
      <c r="D4875" s="35"/>
    </row>
    <row r="4876" spans="4:4" customFormat="1" x14ac:dyDescent="0.35">
      <c r="D4876" s="35"/>
    </row>
    <row r="4877" spans="4:4" customFormat="1" x14ac:dyDescent="0.35">
      <c r="D4877" s="35"/>
    </row>
    <row r="4878" spans="4:4" customFormat="1" x14ac:dyDescent="0.35">
      <c r="D4878" s="35"/>
    </row>
    <row r="4879" spans="4:4" customFormat="1" x14ac:dyDescent="0.35">
      <c r="D4879" s="35"/>
    </row>
    <row r="4880" spans="4:4" customFormat="1" x14ac:dyDescent="0.35">
      <c r="D4880" s="35"/>
    </row>
    <row r="4881" spans="4:4" customFormat="1" x14ac:dyDescent="0.35">
      <c r="D4881" s="35"/>
    </row>
    <row r="4882" spans="4:4" customFormat="1" x14ac:dyDescent="0.35">
      <c r="D4882" s="35"/>
    </row>
    <row r="4883" spans="4:4" customFormat="1" x14ac:dyDescent="0.35">
      <c r="D4883" s="35"/>
    </row>
    <row r="4884" spans="4:4" customFormat="1" x14ac:dyDescent="0.35">
      <c r="D4884" s="35"/>
    </row>
    <row r="4885" spans="4:4" customFormat="1" x14ac:dyDescent="0.35">
      <c r="D4885" s="35"/>
    </row>
    <row r="4886" spans="4:4" customFormat="1" x14ac:dyDescent="0.35">
      <c r="D4886" s="35"/>
    </row>
    <row r="4887" spans="4:4" customFormat="1" x14ac:dyDescent="0.35">
      <c r="D4887" s="35"/>
    </row>
    <row r="4888" spans="4:4" customFormat="1" x14ac:dyDescent="0.35">
      <c r="D4888" s="35"/>
    </row>
    <row r="4889" spans="4:4" customFormat="1" x14ac:dyDescent="0.35">
      <c r="D4889" s="35"/>
    </row>
    <row r="4890" spans="4:4" customFormat="1" x14ac:dyDescent="0.35">
      <c r="D4890" s="35"/>
    </row>
    <row r="4891" spans="4:4" customFormat="1" x14ac:dyDescent="0.35">
      <c r="D4891" s="35"/>
    </row>
    <row r="4892" spans="4:4" customFormat="1" x14ac:dyDescent="0.35">
      <c r="D4892" s="35"/>
    </row>
    <row r="4893" spans="4:4" customFormat="1" x14ac:dyDescent="0.35">
      <c r="D4893" s="35"/>
    </row>
    <row r="4894" spans="4:4" customFormat="1" x14ac:dyDescent="0.35">
      <c r="D4894" s="35"/>
    </row>
    <row r="4895" spans="4:4" customFormat="1" x14ac:dyDescent="0.35">
      <c r="D4895" s="35"/>
    </row>
    <row r="4896" spans="4:4" customFormat="1" x14ac:dyDescent="0.35">
      <c r="D4896" s="35"/>
    </row>
    <row r="4897" spans="4:4" customFormat="1" x14ac:dyDescent="0.35">
      <c r="D4897" s="35"/>
    </row>
    <row r="4898" spans="4:4" customFormat="1" x14ac:dyDescent="0.35">
      <c r="D4898" s="35"/>
    </row>
    <row r="4899" spans="4:4" customFormat="1" x14ac:dyDescent="0.35">
      <c r="D4899" s="35"/>
    </row>
    <row r="4900" spans="4:4" customFormat="1" x14ac:dyDescent="0.35">
      <c r="D4900" s="35"/>
    </row>
    <row r="4901" spans="4:4" customFormat="1" x14ac:dyDescent="0.35">
      <c r="D4901" s="35"/>
    </row>
    <row r="4902" spans="4:4" customFormat="1" x14ac:dyDescent="0.35">
      <c r="D4902" s="35"/>
    </row>
    <row r="4903" spans="4:4" customFormat="1" x14ac:dyDescent="0.35">
      <c r="D4903" s="35"/>
    </row>
    <row r="4904" spans="4:4" customFormat="1" x14ac:dyDescent="0.35">
      <c r="D4904" s="35"/>
    </row>
    <row r="4905" spans="4:4" customFormat="1" x14ac:dyDescent="0.35">
      <c r="D4905" s="35"/>
    </row>
    <row r="4906" spans="4:4" customFormat="1" x14ac:dyDescent="0.35">
      <c r="D4906" s="35"/>
    </row>
    <row r="4907" spans="4:4" customFormat="1" x14ac:dyDescent="0.35">
      <c r="D4907" s="35"/>
    </row>
    <row r="4908" spans="4:4" customFormat="1" x14ac:dyDescent="0.35">
      <c r="D4908" s="35"/>
    </row>
    <row r="4909" spans="4:4" customFormat="1" x14ac:dyDescent="0.35">
      <c r="D4909" s="35"/>
    </row>
    <row r="4910" spans="4:4" customFormat="1" x14ac:dyDescent="0.35">
      <c r="D4910" s="35"/>
    </row>
    <row r="4911" spans="4:4" customFormat="1" x14ac:dyDescent="0.35">
      <c r="D4911" s="35"/>
    </row>
    <row r="4912" spans="4:4" customFormat="1" x14ac:dyDescent="0.35">
      <c r="D4912" s="35"/>
    </row>
    <row r="4913" spans="4:4" customFormat="1" x14ac:dyDescent="0.35">
      <c r="D4913" s="35"/>
    </row>
    <row r="4914" spans="4:4" customFormat="1" x14ac:dyDescent="0.35">
      <c r="D4914" s="35"/>
    </row>
    <row r="4915" spans="4:4" customFormat="1" x14ac:dyDescent="0.35">
      <c r="D4915" s="35"/>
    </row>
    <row r="4916" spans="4:4" customFormat="1" x14ac:dyDescent="0.35">
      <c r="D4916" s="35"/>
    </row>
    <row r="4917" spans="4:4" customFormat="1" x14ac:dyDescent="0.35">
      <c r="D4917" s="35"/>
    </row>
    <row r="4918" spans="4:4" customFormat="1" x14ac:dyDescent="0.35">
      <c r="D4918" s="35"/>
    </row>
    <row r="4919" spans="4:4" customFormat="1" x14ac:dyDescent="0.35">
      <c r="D4919" s="35"/>
    </row>
    <row r="4920" spans="4:4" customFormat="1" x14ac:dyDescent="0.35">
      <c r="D4920" s="35"/>
    </row>
    <row r="4921" spans="4:4" customFormat="1" x14ac:dyDescent="0.35">
      <c r="D4921" s="35"/>
    </row>
    <row r="4922" spans="4:4" customFormat="1" x14ac:dyDescent="0.35">
      <c r="D4922" s="35"/>
    </row>
    <row r="4923" spans="4:4" customFormat="1" x14ac:dyDescent="0.35">
      <c r="D4923" s="35"/>
    </row>
    <row r="4924" spans="4:4" customFormat="1" x14ac:dyDescent="0.35">
      <c r="D4924" s="35"/>
    </row>
    <row r="4925" spans="4:4" customFormat="1" x14ac:dyDescent="0.35">
      <c r="D4925" s="35"/>
    </row>
    <row r="4926" spans="4:4" customFormat="1" x14ac:dyDescent="0.35">
      <c r="D4926" s="35"/>
    </row>
    <row r="4927" spans="4:4" customFormat="1" x14ac:dyDescent="0.35">
      <c r="D4927" s="35"/>
    </row>
    <row r="4928" spans="4:4" customFormat="1" x14ac:dyDescent="0.35">
      <c r="D4928" s="35"/>
    </row>
    <row r="4929" spans="4:4" customFormat="1" x14ac:dyDescent="0.35">
      <c r="D4929" s="35"/>
    </row>
    <row r="4930" spans="4:4" customFormat="1" x14ac:dyDescent="0.35">
      <c r="D4930" s="35"/>
    </row>
    <row r="4931" spans="4:4" customFormat="1" x14ac:dyDescent="0.35">
      <c r="D4931" s="35"/>
    </row>
    <row r="4932" spans="4:4" customFormat="1" x14ac:dyDescent="0.35">
      <c r="D4932" s="35"/>
    </row>
    <row r="4933" spans="4:4" customFormat="1" x14ac:dyDescent="0.35">
      <c r="D4933" s="35"/>
    </row>
    <row r="4934" spans="4:4" customFormat="1" x14ac:dyDescent="0.35">
      <c r="D4934" s="35"/>
    </row>
    <row r="4935" spans="4:4" customFormat="1" x14ac:dyDescent="0.35">
      <c r="D4935" s="35"/>
    </row>
    <row r="4936" spans="4:4" customFormat="1" x14ac:dyDescent="0.35">
      <c r="D4936" s="35"/>
    </row>
    <row r="4937" spans="4:4" customFormat="1" x14ac:dyDescent="0.35">
      <c r="D4937" s="35"/>
    </row>
    <row r="4938" spans="4:4" customFormat="1" x14ac:dyDescent="0.35">
      <c r="D4938" s="35"/>
    </row>
    <row r="4939" spans="4:4" customFormat="1" x14ac:dyDescent="0.35">
      <c r="D4939" s="35"/>
    </row>
    <row r="4940" spans="4:4" customFormat="1" x14ac:dyDescent="0.35">
      <c r="D4940" s="35"/>
    </row>
    <row r="4941" spans="4:4" customFormat="1" x14ac:dyDescent="0.35">
      <c r="D4941" s="35"/>
    </row>
    <row r="4942" spans="4:4" customFormat="1" x14ac:dyDescent="0.35">
      <c r="D4942" s="35"/>
    </row>
    <row r="4943" spans="4:4" customFormat="1" x14ac:dyDescent="0.35">
      <c r="D4943" s="35"/>
    </row>
    <row r="4944" spans="4:4" customFormat="1" x14ac:dyDescent="0.35">
      <c r="D4944" s="35"/>
    </row>
    <row r="4945" spans="4:4" customFormat="1" x14ac:dyDescent="0.35">
      <c r="D4945" s="35"/>
    </row>
    <row r="4946" spans="4:4" customFormat="1" x14ac:dyDescent="0.35">
      <c r="D4946" s="35"/>
    </row>
    <row r="4947" spans="4:4" customFormat="1" x14ac:dyDescent="0.35">
      <c r="D4947" s="35"/>
    </row>
    <row r="4948" spans="4:4" customFormat="1" x14ac:dyDescent="0.35">
      <c r="D4948" s="35"/>
    </row>
    <row r="4949" spans="4:4" customFormat="1" x14ac:dyDescent="0.35">
      <c r="D4949" s="35"/>
    </row>
    <row r="4950" spans="4:4" customFormat="1" x14ac:dyDescent="0.35">
      <c r="D4950" s="35"/>
    </row>
    <row r="4951" spans="4:4" customFormat="1" x14ac:dyDescent="0.35">
      <c r="D4951" s="35"/>
    </row>
    <row r="4952" spans="4:4" customFormat="1" x14ac:dyDescent="0.35">
      <c r="D4952" s="35"/>
    </row>
    <row r="4953" spans="4:4" customFormat="1" x14ac:dyDescent="0.35">
      <c r="D4953" s="35"/>
    </row>
    <row r="4954" spans="4:4" customFormat="1" x14ac:dyDescent="0.35">
      <c r="D4954" s="35"/>
    </row>
    <row r="4955" spans="4:4" customFormat="1" x14ac:dyDescent="0.35">
      <c r="D4955" s="35"/>
    </row>
    <row r="4956" spans="4:4" customFormat="1" x14ac:dyDescent="0.35">
      <c r="D4956" s="35"/>
    </row>
    <row r="4957" spans="4:4" customFormat="1" x14ac:dyDescent="0.35">
      <c r="D4957" s="35"/>
    </row>
    <row r="4958" spans="4:4" customFormat="1" x14ac:dyDescent="0.35">
      <c r="D4958" s="35"/>
    </row>
    <row r="4959" spans="4:4" customFormat="1" x14ac:dyDescent="0.35">
      <c r="D4959" s="35"/>
    </row>
    <row r="4960" spans="4:4" customFormat="1" x14ac:dyDescent="0.35">
      <c r="D4960" s="35"/>
    </row>
    <row r="4961" spans="4:4" customFormat="1" x14ac:dyDescent="0.35">
      <c r="D4961" s="35"/>
    </row>
    <row r="4962" spans="4:4" customFormat="1" x14ac:dyDescent="0.35">
      <c r="D4962" s="35"/>
    </row>
    <row r="4963" spans="4:4" customFormat="1" x14ac:dyDescent="0.35">
      <c r="D4963" s="35"/>
    </row>
    <row r="4964" spans="4:4" customFormat="1" x14ac:dyDescent="0.35">
      <c r="D4964" s="35"/>
    </row>
    <row r="4965" spans="4:4" customFormat="1" x14ac:dyDescent="0.35">
      <c r="D4965" s="35"/>
    </row>
    <row r="4966" spans="4:4" customFormat="1" x14ac:dyDescent="0.35">
      <c r="D4966" s="35"/>
    </row>
    <row r="4967" spans="4:4" customFormat="1" x14ac:dyDescent="0.35">
      <c r="D4967" s="35"/>
    </row>
    <row r="4968" spans="4:4" customFormat="1" x14ac:dyDescent="0.35">
      <c r="D4968" s="35"/>
    </row>
    <row r="4969" spans="4:4" customFormat="1" x14ac:dyDescent="0.35">
      <c r="D4969" s="35"/>
    </row>
    <row r="4970" spans="4:4" customFormat="1" x14ac:dyDescent="0.35">
      <c r="D4970" s="35"/>
    </row>
    <row r="4971" spans="4:4" customFormat="1" x14ac:dyDescent="0.35">
      <c r="D4971" s="35"/>
    </row>
    <row r="4972" spans="4:4" customFormat="1" x14ac:dyDescent="0.35">
      <c r="D4972" s="35"/>
    </row>
    <row r="4973" spans="4:4" customFormat="1" x14ac:dyDescent="0.35">
      <c r="D4973" s="35"/>
    </row>
    <row r="4974" spans="4:4" customFormat="1" x14ac:dyDescent="0.35">
      <c r="D4974" s="35"/>
    </row>
    <row r="4975" spans="4:4" customFormat="1" x14ac:dyDescent="0.35">
      <c r="D4975" s="35"/>
    </row>
    <row r="4976" spans="4:4" customFormat="1" x14ac:dyDescent="0.35">
      <c r="D4976" s="35"/>
    </row>
    <row r="4977" spans="4:4" customFormat="1" x14ac:dyDescent="0.35">
      <c r="D4977" s="35"/>
    </row>
    <row r="4978" spans="4:4" customFormat="1" x14ac:dyDescent="0.35">
      <c r="D4978" s="35"/>
    </row>
    <row r="4979" spans="4:4" customFormat="1" x14ac:dyDescent="0.35">
      <c r="D4979" s="35"/>
    </row>
    <row r="4980" spans="4:4" customFormat="1" x14ac:dyDescent="0.35">
      <c r="D4980" s="35"/>
    </row>
    <row r="4981" spans="4:4" customFormat="1" x14ac:dyDescent="0.35">
      <c r="D4981" s="35"/>
    </row>
    <row r="4982" spans="4:4" customFormat="1" x14ac:dyDescent="0.35">
      <c r="D4982" s="35"/>
    </row>
    <row r="4983" spans="4:4" customFormat="1" x14ac:dyDescent="0.35">
      <c r="D4983" s="35"/>
    </row>
    <row r="4984" spans="4:4" customFormat="1" x14ac:dyDescent="0.35">
      <c r="D4984" s="35"/>
    </row>
    <row r="4985" spans="4:4" customFormat="1" x14ac:dyDescent="0.35">
      <c r="D4985" s="35"/>
    </row>
    <row r="4986" spans="4:4" customFormat="1" x14ac:dyDescent="0.35">
      <c r="D4986" s="35"/>
    </row>
    <row r="4987" spans="4:4" customFormat="1" x14ac:dyDescent="0.35">
      <c r="D4987" s="35"/>
    </row>
    <row r="4988" spans="4:4" customFormat="1" x14ac:dyDescent="0.35">
      <c r="D4988" s="35"/>
    </row>
    <row r="4989" spans="4:4" customFormat="1" x14ac:dyDescent="0.35">
      <c r="D4989" s="35"/>
    </row>
    <row r="4990" spans="4:4" customFormat="1" x14ac:dyDescent="0.35">
      <c r="D4990" s="35"/>
    </row>
    <row r="4991" spans="4:4" customFormat="1" x14ac:dyDescent="0.35">
      <c r="D4991" s="35"/>
    </row>
    <row r="4992" spans="4:4" customFormat="1" x14ac:dyDescent="0.35">
      <c r="D4992" s="35"/>
    </row>
    <row r="4993" spans="4:4" customFormat="1" x14ac:dyDescent="0.35">
      <c r="D4993" s="35"/>
    </row>
    <row r="4994" spans="4:4" customFormat="1" x14ac:dyDescent="0.35">
      <c r="D4994" s="35"/>
    </row>
    <row r="4995" spans="4:4" customFormat="1" x14ac:dyDescent="0.35">
      <c r="D4995" s="35"/>
    </row>
    <row r="4996" spans="4:4" customFormat="1" x14ac:dyDescent="0.35">
      <c r="D4996" s="35"/>
    </row>
    <row r="4997" spans="4:4" customFormat="1" x14ac:dyDescent="0.35">
      <c r="D4997" s="35"/>
    </row>
    <row r="4998" spans="4:4" customFormat="1" x14ac:dyDescent="0.35">
      <c r="D4998" s="35"/>
    </row>
    <row r="4999" spans="4:4" customFormat="1" x14ac:dyDescent="0.35">
      <c r="D4999" s="35"/>
    </row>
    <row r="5000" spans="4:4" customFormat="1" x14ac:dyDescent="0.35">
      <c r="D5000" s="35"/>
    </row>
    <row r="5001" spans="4:4" customFormat="1" x14ac:dyDescent="0.35">
      <c r="D5001" s="35"/>
    </row>
    <row r="5002" spans="4:4" customFormat="1" x14ac:dyDescent="0.35">
      <c r="D5002" s="35"/>
    </row>
    <row r="5003" spans="4:4" customFormat="1" x14ac:dyDescent="0.35">
      <c r="D5003" s="35"/>
    </row>
    <row r="5004" spans="4:4" customFormat="1" x14ac:dyDescent="0.35">
      <c r="D5004" s="35"/>
    </row>
    <row r="5005" spans="4:4" customFormat="1" x14ac:dyDescent="0.35">
      <c r="D5005" s="35"/>
    </row>
    <row r="5006" spans="4:4" customFormat="1" x14ac:dyDescent="0.35">
      <c r="D5006" s="35"/>
    </row>
    <row r="5007" spans="4:4" customFormat="1" x14ac:dyDescent="0.35">
      <c r="D5007" s="35"/>
    </row>
    <row r="5008" spans="4:4" customFormat="1" x14ac:dyDescent="0.35">
      <c r="D5008" s="35"/>
    </row>
    <row r="5009" spans="4:4" customFormat="1" x14ac:dyDescent="0.35">
      <c r="D5009" s="35"/>
    </row>
    <row r="5010" spans="4:4" customFormat="1" x14ac:dyDescent="0.35">
      <c r="D5010" s="35"/>
    </row>
    <row r="5011" spans="4:4" customFormat="1" x14ac:dyDescent="0.35">
      <c r="D5011" s="35"/>
    </row>
    <row r="5012" spans="4:4" customFormat="1" x14ac:dyDescent="0.35">
      <c r="D5012" s="35"/>
    </row>
    <row r="5013" spans="4:4" customFormat="1" x14ac:dyDescent="0.35">
      <c r="D5013" s="35"/>
    </row>
    <row r="5014" spans="4:4" customFormat="1" x14ac:dyDescent="0.35">
      <c r="D5014" s="35"/>
    </row>
    <row r="5015" spans="4:4" customFormat="1" x14ac:dyDescent="0.35">
      <c r="D5015" s="35"/>
    </row>
    <row r="5016" spans="4:4" customFormat="1" x14ac:dyDescent="0.35">
      <c r="D5016" s="35"/>
    </row>
    <row r="5017" spans="4:4" customFormat="1" x14ac:dyDescent="0.35">
      <c r="D5017" s="35"/>
    </row>
    <row r="5018" spans="4:4" customFormat="1" x14ac:dyDescent="0.35">
      <c r="D5018" s="35"/>
    </row>
    <row r="5019" spans="4:4" customFormat="1" x14ac:dyDescent="0.35">
      <c r="D5019" s="35"/>
    </row>
    <row r="5020" spans="4:4" customFormat="1" x14ac:dyDescent="0.35">
      <c r="D5020" s="35"/>
    </row>
    <row r="5021" spans="4:4" customFormat="1" x14ac:dyDescent="0.35">
      <c r="D5021" s="35"/>
    </row>
    <row r="5022" spans="4:4" customFormat="1" x14ac:dyDescent="0.35">
      <c r="D5022" s="35"/>
    </row>
    <row r="5023" spans="4:4" customFormat="1" x14ac:dyDescent="0.35">
      <c r="D5023" s="35"/>
    </row>
    <row r="5024" spans="4:4" customFormat="1" x14ac:dyDescent="0.35">
      <c r="D5024" s="35"/>
    </row>
    <row r="5025" spans="4:4" customFormat="1" x14ac:dyDescent="0.35">
      <c r="D5025" s="35"/>
    </row>
    <row r="5026" spans="4:4" customFormat="1" x14ac:dyDescent="0.35">
      <c r="D5026" s="35"/>
    </row>
    <row r="5027" spans="4:4" customFormat="1" x14ac:dyDescent="0.35">
      <c r="D5027" s="35"/>
    </row>
    <row r="5028" spans="4:4" customFormat="1" x14ac:dyDescent="0.35">
      <c r="D5028" s="35"/>
    </row>
    <row r="5029" spans="4:4" customFormat="1" x14ac:dyDescent="0.35">
      <c r="D5029" s="35"/>
    </row>
    <row r="5030" spans="4:4" customFormat="1" x14ac:dyDescent="0.35">
      <c r="D5030" s="35"/>
    </row>
    <row r="5031" spans="4:4" customFormat="1" x14ac:dyDescent="0.35">
      <c r="D5031" s="35"/>
    </row>
    <row r="5032" spans="4:4" customFormat="1" x14ac:dyDescent="0.35">
      <c r="D5032" s="35"/>
    </row>
    <row r="5033" spans="4:4" customFormat="1" x14ac:dyDescent="0.35">
      <c r="D5033" s="35"/>
    </row>
    <row r="5034" spans="4:4" customFormat="1" x14ac:dyDescent="0.35">
      <c r="D5034" s="35"/>
    </row>
    <row r="5035" spans="4:4" customFormat="1" x14ac:dyDescent="0.35">
      <c r="D5035" s="35"/>
    </row>
    <row r="5036" spans="4:4" customFormat="1" x14ac:dyDescent="0.35">
      <c r="D5036" s="35"/>
    </row>
    <row r="5037" spans="4:4" customFormat="1" x14ac:dyDescent="0.35">
      <c r="D5037" s="35"/>
    </row>
    <row r="5038" spans="4:4" customFormat="1" x14ac:dyDescent="0.35">
      <c r="D5038" s="35"/>
    </row>
    <row r="5039" spans="4:4" customFormat="1" x14ac:dyDescent="0.35">
      <c r="D5039" s="35"/>
    </row>
    <row r="5040" spans="4:4" customFormat="1" x14ac:dyDescent="0.35">
      <c r="D5040" s="35"/>
    </row>
    <row r="5041" spans="4:4" customFormat="1" x14ac:dyDescent="0.35">
      <c r="D5041" s="35"/>
    </row>
    <row r="5042" spans="4:4" customFormat="1" x14ac:dyDescent="0.35">
      <c r="D5042" s="35"/>
    </row>
    <row r="5043" spans="4:4" customFormat="1" x14ac:dyDescent="0.35">
      <c r="D5043" s="35"/>
    </row>
    <row r="5044" spans="4:4" customFormat="1" x14ac:dyDescent="0.35">
      <c r="D5044" s="35"/>
    </row>
    <row r="5045" spans="4:4" customFormat="1" x14ac:dyDescent="0.35">
      <c r="D5045" s="35"/>
    </row>
    <row r="5046" spans="4:4" customFormat="1" x14ac:dyDescent="0.35">
      <c r="D5046" s="35"/>
    </row>
    <row r="5047" spans="4:4" customFormat="1" x14ac:dyDescent="0.35">
      <c r="D5047" s="35"/>
    </row>
    <row r="5048" spans="4:4" customFormat="1" x14ac:dyDescent="0.35">
      <c r="D5048" s="35"/>
    </row>
    <row r="5049" spans="4:4" customFormat="1" x14ac:dyDescent="0.35">
      <c r="D5049" s="35"/>
    </row>
    <row r="5050" spans="4:4" customFormat="1" x14ac:dyDescent="0.35">
      <c r="D5050" s="35"/>
    </row>
    <row r="5051" spans="4:4" customFormat="1" x14ac:dyDescent="0.35">
      <c r="D5051" s="35"/>
    </row>
    <row r="5052" spans="4:4" customFormat="1" x14ac:dyDescent="0.35">
      <c r="D5052" s="35"/>
    </row>
    <row r="5053" spans="4:4" customFormat="1" x14ac:dyDescent="0.35">
      <c r="D5053" s="35"/>
    </row>
    <row r="5054" spans="4:4" customFormat="1" x14ac:dyDescent="0.35">
      <c r="D5054" s="35"/>
    </row>
    <row r="5055" spans="4:4" customFormat="1" x14ac:dyDescent="0.35">
      <c r="D5055" s="35"/>
    </row>
    <row r="5056" spans="4:4" customFormat="1" x14ac:dyDescent="0.35">
      <c r="D5056" s="35"/>
    </row>
    <row r="5057" spans="4:4" customFormat="1" x14ac:dyDescent="0.35">
      <c r="D5057" s="35"/>
    </row>
    <row r="5058" spans="4:4" customFormat="1" x14ac:dyDescent="0.35">
      <c r="D5058" s="35"/>
    </row>
    <row r="5059" spans="4:4" customFormat="1" x14ac:dyDescent="0.35">
      <c r="D5059" s="35"/>
    </row>
    <row r="5060" spans="4:4" customFormat="1" x14ac:dyDescent="0.35">
      <c r="D5060" s="35"/>
    </row>
    <row r="5061" spans="4:4" customFormat="1" x14ac:dyDescent="0.35">
      <c r="D5061" s="35"/>
    </row>
    <row r="5062" spans="4:4" customFormat="1" x14ac:dyDescent="0.35">
      <c r="D5062" s="35"/>
    </row>
    <row r="5063" spans="4:4" customFormat="1" x14ac:dyDescent="0.35">
      <c r="D5063" s="35"/>
    </row>
    <row r="5064" spans="4:4" customFormat="1" x14ac:dyDescent="0.35">
      <c r="D5064" s="35"/>
    </row>
    <row r="5065" spans="4:4" customFormat="1" x14ac:dyDescent="0.35">
      <c r="D5065" s="35"/>
    </row>
    <row r="5066" spans="4:4" customFormat="1" x14ac:dyDescent="0.35">
      <c r="D5066" s="35"/>
    </row>
    <row r="5067" spans="4:4" customFormat="1" x14ac:dyDescent="0.35">
      <c r="D5067" s="35"/>
    </row>
    <row r="5068" spans="4:4" customFormat="1" x14ac:dyDescent="0.35">
      <c r="D5068" s="35"/>
    </row>
    <row r="5069" spans="4:4" customFormat="1" x14ac:dyDescent="0.35">
      <c r="D5069" s="35"/>
    </row>
    <row r="5070" spans="4:4" customFormat="1" x14ac:dyDescent="0.35">
      <c r="D5070" s="35"/>
    </row>
    <row r="5071" spans="4:4" customFormat="1" x14ac:dyDescent="0.35">
      <c r="D5071" s="35"/>
    </row>
    <row r="5072" spans="4:4" customFormat="1" x14ac:dyDescent="0.35">
      <c r="D5072" s="35"/>
    </row>
    <row r="5073" spans="4:4" customFormat="1" x14ac:dyDescent="0.35">
      <c r="D5073" s="35"/>
    </row>
    <row r="5074" spans="4:4" customFormat="1" x14ac:dyDescent="0.35">
      <c r="D5074" s="35"/>
    </row>
    <row r="5075" spans="4:4" customFormat="1" x14ac:dyDescent="0.35">
      <c r="D5075" s="35"/>
    </row>
    <row r="5076" spans="4:4" customFormat="1" x14ac:dyDescent="0.35">
      <c r="D5076" s="35"/>
    </row>
    <row r="5077" spans="4:4" customFormat="1" x14ac:dyDescent="0.35">
      <c r="D5077" s="35"/>
    </row>
    <row r="5078" spans="4:4" customFormat="1" x14ac:dyDescent="0.35">
      <c r="D5078" s="35"/>
    </row>
    <row r="5079" spans="4:4" customFormat="1" x14ac:dyDescent="0.35">
      <c r="D5079" s="35"/>
    </row>
    <row r="5080" spans="4:4" customFormat="1" x14ac:dyDescent="0.35">
      <c r="D5080" s="35"/>
    </row>
    <row r="5081" spans="4:4" customFormat="1" x14ac:dyDescent="0.35">
      <c r="D5081" s="35"/>
    </row>
    <row r="5082" spans="4:4" customFormat="1" x14ac:dyDescent="0.35">
      <c r="D5082" s="35"/>
    </row>
    <row r="5083" spans="4:4" customFormat="1" x14ac:dyDescent="0.35">
      <c r="D5083" s="35"/>
    </row>
    <row r="5084" spans="4:4" customFormat="1" x14ac:dyDescent="0.35">
      <c r="D5084" s="35"/>
    </row>
    <row r="5085" spans="4:4" customFormat="1" x14ac:dyDescent="0.35">
      <c r="D5085" s="35"/>
    </row>
    <row r="5086" spans="4:4" customFormat="1" x14ac:dyDescent="0.35">
      <c r="D5086" s="35"/>
    </row>
    <row r="5087" spans="4:4" customFormat="1" x14ac:dyDescent="0.35">
      <c r="D5087" s="35"/>
    </row>
    <row r="5088" spans="4:4" customFormat="1" x14ac:dyDescent="0.35">
      <c r="D5088" s="35"/>
    </row>
    <row r="5089" spans="4:4" customFormat="1" x14ac:dyDescent="0.35">
      <c r="D5089" s="35"/>
    </row>
    <row r="5090" spans="4:4" customFormat="1" x14ac:dyDescent="0.35">
      <c r="D5090" s="35"/>
    </row>
    <row r="5091" spans="4:4" customFormat="1" x14ac:dyDescent="0.35">
      <c r="D5091" s="35"/>
    </row>
    <row r="5092" spans="4:4" customFormat="1" x14ac:dyDescent="0.35">
      <c r="D5092" s="35"/>
    </row>
    <row r="5093" spans="4:4" customFormat="1" x14ac:dyDescent="0.35">
      <c r="D5093" s="35"/>
    </row>
    <row r="5094" spans="4:4" customFormat="1" x14ac:dyDescent="0.35">
      <c r="D5094" s="35"/>
    </row>
    <row r="5095" spans="4:4" customFormat="1" x14ac:dyDescent="0.35">
      <c r="D5095" s="35"/>
    </row>
    <row r="5096" spans="4:4" customFormat="1" x14ac:dyDescent="0.35">
      <c r="D5096" s="35"/>
    </row>
    <row r="5097" spans="4:4" customFormat="1" x14ac:dyDescent="0.35">
      <c r="D5097" s="35"/>
    </row>
    <row r="5098" spans="4:4" customFormat="1" x14ac:dyDescent="0.35">
      <c r="D5098" s="35"/>
    </row>
    <row r="5099" spans="4:4" customFormat="1" x14ac:dyDescent="0.35">
      <c r="D5099" s="35"/>
    </row>
    <row r="5100" spans="4:4" customFormat="1" x14ac:dyDescent="0.35">
      <c r="D5100" s="35"/>
    </row>
    <row r="5101" spans="4:4" customFormat="1" x14ac:dyDescent="0.35">
      <c r="D5101" s="35"/>
    </row>
    <row r="5102" spans="4:4" customFormat="1" x14ac:dyDescent="0.35">
      <c r="D5102" s="35"/>
    </row>
    <row r="5103" spans="4:4" customFormat="1" x14ac:dyDescent="0.35">
      <c r="D5103" s="35"/>
    </row>
    <row r="5104" spans="4:4" customFormat="1" x14ac:dyDescent="0.35">
      <c r="D5104" s="35"/>
    </row>
    <row r="5105" spans="4:4" customFormat="1" x14ac:dyDescent="0.35">
      <c r="D5105" s="35"/>
    </row>
    <row r="5106" spans="4:4" customFormat="1" x14ac:dyDescent="0.35">
      <c r="D5106" s="35"/>
    </row>
    <row r="5107" spans="4:4" customFormat="1" x14ac:dyDescent="0.35">
      <c r="D5107" s="35"/>
    </row>
    <row r="5108" spans="4:4" customFormat="1" x14ac:dyDescent="0.35">
      <c r="D5108" s="35"/>
    </row>
    <row r="5109" spans="4:4" customFormat="1" x14ac:dyDescent="0.35">
      <c r="D5109" s="35"/>
    </row>
    <row r="5110" spans="4:4" customFormat="1" x14ac:dyDescent="0.35">
      <c r="D5110" s="35"/>
    </row>
    <row r="5111" spans="4:4" customFormat="1" x14ac:dyDescent="0.35">
      <c r="D5111" s="35"/>
    </row>
    <row r="5112" spans="4:4" customFormat="1" x14ac:dyDescent="0.35">
      <c r="D5112" s="35"/>
    </row>
    <row r="5113" spans="4:4" customFormat="1" x14ac:dyDescent="0.35">
      <c r="D5113" s="35"/>
    </row>
    <row r="5114" spans="4:4" customFormat="1" x14ac:dyDescent="0.35">
      <c r="D5114" s="35"/>
    </row>
    <row r="5115" spans="4:4" customFormat="1" x14ac:dyDescent="0.35">
      <c r="D5115" s="35"/>
    </row>
    <row r="5116" spans="4:4" customFormat="1" x14ac:dyDescent="0.35">
      <c r="D5116" s="35"/>
    </row>
    <row r="5117" spans="4:4" customFormat="1" x14ac:dyDescent="0.35">
      <c r="D5117" s="35"/>
    </row>
    <row r="5118" spans="4:4" customFormat="1" x14ac:dyDescent="0.35">
      <c r="D5118" s="35"/>
    </row>
    <row r="5119" spans="4:4" customFormat="1" x14ac:dyDescent="0.35">
      <c r="D5119" s="35"/>
    </row>
    <row r="5120" spans="4:4" customFormat="1" x14ac:dyDescent="0.35">
      <c r="D5120" s="35"/>
    </row>
    <row r="5121" spans="4:4" customFormat="1" x14ac:dyDescent="0.35">
      <c r="D5121" s="35"/>
    </row>
    <row r="5122" spans="4:4" customFormat="1" x14ac:dyDescent="0.35">
      <c r="D5122" s="35"/>
    </row>
    <row r="5123" spans="4:4" customFormat="1" x14ac:dyDescent="0.35">
      <c r="D5123" s="35"/>
    </row>
    <row r="5124" spans="4:4" customFormat="1" x14ac:dyDescent="0.35">
      <c r="D5124" s="35"/>
    </row>
    <row r="5125" spans="4:4" customFormat="1" x14ac:dyDescent="0.35">
      <c r="D5125" s="35"/>
    </row>
    <row r="5126" spans="4:4" customFormat="1" x14ac:dyDescent="0.35">
      <c r="D5126" s="35"/>
    </row>
    <row r="5127" spans="4:4" customFormat="1" x14ac:dyDescent="0.35">
      <c r="D5127" s="35"/>
    </row>
    <row r="5128" spans="4:4" customFormat="1" x14ac:dyDescent="0.35">
      <c r="D5128" s="35"/>
    </row>
    <row r="5129" spans="4:4" customFormat="1" x14ac:dyDescent="0.35">
      <c r="D5129" s="35"/>
    </row>
    <row r="5130" spans="4:4" customFormat="1" x14ac:dyDescent="0.35">
      <c r="D5130" s="35"/>
    </row>
    <row r="5131" spans="4:4" customFormat="1" x14ac:dyDescent="0.35">
      <c r="D5131" s="35"/>
    </row>
    <row r="5132" spans="4:4" customFormat="1" x14ac:dyDescent="0.35">
      <c r="D5132" s="35"/>
    </row>
    <row r="5133" spans="4:4" customFormat="1" x14ac:dyDescent="0.35">
      <c r="D5133" s="35"/>
    </row>
    <row r="5134" spans="4:4" customFormat="1" x14ac:dyDescent="0.35">
      <c r="D5134" s="35"/>
    </row>
    <row r="5135" spans="4:4" customFormat="1" x14ac:dyDescent="0.35">
      <c r="D5135" s="35"/>
    </row>
    <row r="5136" spans="4:4" customFormat="1" x14ac:dyDescent="0.35">
      <c r="D5136" s="35"/>
    </row>
    <row r="5137" spans="4:4" customFormat="1" x14ac:dyDescent="0.35">
      <c r="D5137" s="35"/>
    </row>
    <row r="5138" spans="4:4" customFormat="1" x14ac:dyDescent="0.35">
      <c r="D5138" s="35"/>
    </row>
    <row r="5139" spans="4:4" customFormat="1" x14ac:dyDescent="0.35">
      <c r="D5139" s="35"/>
    </row>
    <row r="5140" spans="4:4" customFormat="1" x14ac:dyDescent="0.35">
      <c r="D5140" s="35"/>
    </row>
    <row r="5141" spans="4:4" customFormat="1" x14ac:dyDescent="0.35">
      <c r="D5141" s="35"/>
    </row>
    <row r="5142" spans="4:4" customFormat="1" x14ac:dyDescent="0.35">
      <c r="D5142" s="35"/>
    </row>
    <row r="5143" spans="4:4" customFormat="1" x14ac:dyDescent="0.35">
      <c r="D5143" s="35"/>
    </row>
    <row r="5144" spans="4:4" customFormat="1" x14ac:dyDescent="0.35">
      <c r="D5144" s="35"/>
    </row>
    <row r="5145" spans="4:4" customFormat="1" x14ac:dyDescent="0.35">
      <c r="D5145" s="35"/>
    </row>
    <row r="5146" spans="4:4" customFormat="1" x14ac:dyDescent="0.35">
      <c r="D5146" s="35"/>
    </row>
    <row r="5147" spans="4:4" customFormat="1" x14ac:dyDescent="0.35">
      <c r="D5147" s="35"/>
    </row>
    <row r="5148" spans="4:4" customFormat="1" x14ac:dyDescent="0.35">
      <c r="D5148" s="35"/>
    </row>
    <row r="5149" spans="4:4" customFormat="1" x14ac:dyDescent="0.35">
      <c r="D5149" s="35"/>
    </row>
    <row r="5150" spans="4:4" customFormat="1" x14ac:dyDescent="0.35">
      <c r="D5150" s="35"/>
    </row>
    <row r="5151" spans="4:4" customFormat="1" x14ac:dyDescent="0.35">
      <c r="D5151" s="35"/>
    </row>
    <row r="5152" spans="4:4" customFormat="1" x14ac:dyDescent="0.35">
      <c r="D5152" s="35"/>
    </row>
    <row r="5153" spans="4:4" customFormat="1" x14ac:dyDescent="0.35">
      <c r="D5153" s="35"/>
    </row>
    <row r="5154" spans="4:4" customFormat="1" x14ac:dyDescent="0.35">
      <c r="D5154" s="35"/>
    </row>
    <row r="5155" spans="4:4" customFormat="1" x14ac:dyDescent="0.35">
      <c r="D5155" s="35"/>
    </row>
    <row r="5156" spans="4:4" customFormat="1" x14ac:dyDescent="0.35">
      <c r="D5156" s="35"/>
    </row>
    <row r="5157" spans="4:4" customFormat="1" x14ac:dyDescent="0.35">
      <c r="D5157" s="35"/>
    </row>
    <row r="5158" spans="4:4" customFormat="1" x14ac:dyDescent="0.35">
      <c r="D5158" s="35"/>
    </row>
    <row r="5159" spans="4:4" customFormat="1" x14ac:dyDescent="0.35">
      <c r="D5159" s="35"/>
    </row>
    <row r="5160" spans="4:4" customFormat="1" x14ac:dyDescent="0.35">
      <c r="D5160" s="35"/>
    </row>
    <row r="5161" spans="4:4" customFormat="1" x14ac:dyDescent="0.35">
      <c r="D5161" s="35"/>
    </row>
    <row r="5162" spans="4:4" customFormat="1" x14ac:dyDescent="0.35">
      <c r="D5162" s="35"/>
    </row>
    <row r="5163" spans="4:4" customFormat="1" x14ac:dyDescent="0.35">
      <c r="D5163" s="35"/>
    </row>
    <row r="5164" spans="4:4" customFormat="1" x14ac:dyDescent="0.35">
      <c r="D5164" s="35"/>
    </row>
    <row r="5165" spans="4:4" customFormat="1" x14ac:dyDescent="0.35">
      <c r="D5165" s="35"/>
    </row>
    <row r="5166" spans="4:4" customFormat="1" x14ac:dyDescent="0.35">
      <c r="D5166" s="35"/>
    </row>
    <row r="5167" spans="4:4" customFormat="1" x14ac:dyDescent="0.35">
      <c r="D5167" s="35"/>
    </row>
    <row r="5168" spans="4:4" customFormat="1" x14ac:dyDescent="0.35">
      <c r="D5168" s="35"/>
    </row>
    <row r="5169" spans="4:4" customFormat="1" x14ac:dyDescent="0.35">
      <c r="D5169" s="35"/>
    </row>
    <row r="5170" spans="4:4" customFormat="1" x14ac:dyDescent="0.35">
      <c r="D5170" s="35"/>
    </row>
    <row r="5171" spans="4:4" customFormat="1" x14ac:dyDescent="0.35">
      <c r="D5171" s="35"/>
    </row>
    <row r="5172" spans="4:4" customFormat="1" x14ac:dyDescent="0.35">
      <c r="D5172" s="35"/>
    </row>
    <row r="5173" spans="4:4" customFormat="1" x14ac:dyDescent="0.35">
      <c r="D5173" s="35"/>
    </row>
    <row r="5174" spans="4:4" customFormat="1" x14ac:dyDescent="0.35">
      <c r="D5174" s="35"/>
    </row>
    <row r="5175" spans="4:4" customFormat="1" x14ac:dyDescent="0.35">
      <c r="D5175" s="35"/>
    </row>
    <row r="5176" spans="4:4" customFormat="1" x14ac:dyDescent="0.35">
      <c r="D5176" s="35"/>
    </row>
    <row r="5177" spans="4:4" customFormat="1" x14ac:dyDescent="0.35">
      <c r="D5177" s="35"/>
    </row>
    <row r="5178" spans="4:4" customFormat="1" x14ac:dyDescent="0.35">
      <c r="D5178" s="35"/>
    </row>
    <row r="5179" spans="4:4" customFormat="1" x14ac:dyDescent="0.35">
      <c r="D5179" s="35"/>
    </row>
    <row r="5180" spans="4:4" customFormat="1" x14ac:dyDescent="0.35">
      <c r="D5180" s="35"/>
    </row>
    <row r="5181" spans="4:4" customFormat="1" x14ac:dyDescent="0.35">
      <c r="D5181" s="35"/>
    </row>
    <row r="5182" spans="4:4" customFormat="1" x14ac:dyDescent="0.35">
      <c r="D5182" s="35"/>
    </row>
    <row r="5183" spans="4:4" customFormat="1" x14ac:dyDescent="0.35">
      <c r="D5183" s="35"/>
    </row>
    <row r="5184" spans="4:4" customFormat="1" x14ac:dyDescent="0.35">
      <c r="D5184" s="35"/>
    </row>
    <row r="5185" spans="4:4" customFormat="1" x14ac:dyDescent="0.35">
      <c r="D5185" s="35"/>
    </row>
    <row r="5186" spans="4:4" customFormat="1" x14ac:dyDescent="0.35">
      <c r="D5186" s="35"/>
    </row>
    <row r="5187" spans="4:4" customFormat="1" x14ac:dyDescent="0.35">
      <c r="D5187" s="35"/>
    </row>
    <row r="5188" spans="4:4" customFormat="1" x14ac:dyDescent="0.35">
      <c r="D5188" s="35"/>
    </row>
    <row r="5189" spans="4:4" customFormat="1" x14ac:dyDescent="0.35">
      <c r="D5189" s="35"/>
    </row>
    <row r="5190" spans="4:4" customFormat="1" x14ac:dyDescent="0.35">
      <c r="D5190" s="35"/>
    </row>
    <row r="5191" spans="4:4" customFormat="1" x14ac:dyDescent="0.35">
      <c r="D5191" s="35"/>
    </row>
    <row r="5192" spans="4:4" customFormat="1" x14ac:dyDescent="0.35">
      <c r="D5192" s="35"/>
    </row>
    <row r="5193" spans="4:4" customFormat="1" x14ac:dyDescent="0.35">
      <c r="D5193" s="35"/>
    </row>
    <row r="5194" spans="4:4" customFormat="1" x14ac:dyDescent="0.35">
      <c r="D5194" s="35"/>
    </row>
    <row r="5195" spans="4:4" customFormat="1" x14ac:dyDescent="0.35">
      <c r="D5195" s="35"/>
    </row>
    <row r="5196" spans="4:4" customFormat="1" x14ac:dyDescent="0.35">
      <c r="D5196" s="35"/>
    </row>
    <row r="5197" spans="4:4" customFormat="1" x14ac:dyDescent="0.35">
      <c r="D5197" s="35"/>
    </row>
    <row r="5198" spans="4:4" customFormat="1" x14ac:dyDescent="0.35">
      <c r="D5198" s="35"/>
    </row>
    <row r="5199" spans="4:4" customFormat="1" x14ac:dyDescent="0.35">
      <c r="D5199" s="35"/>
    </row>
    <row r="5200" spans="4:4" customFormat="1" x14ac:dyDescent="0.35">
      <c r="D5200" s="35"/>
    </row>
    <row r="5201" spans="4:4" customFormat="1" x14ac:dyDescent="0.35">
      <c r="D5201" s="35"/>
    </row>
    <row r="5202" spans="4:4" customFormat="1" x14ac:dyDescent="0.35">
      <c r="D5202" s="35"/>
    </row>
    <row r="5203" spans="4:4" customFormat="1" x14ac:dyDescent="0.35">
      <c r="D5203" s="35"/>
    </row>
    <row r="5204" spans="4:4" customFormat="1" x14ac:dyDescent="0.35">
      <c r="D5204" s="35"/>
    </row>
    <row r="5205" spans="4:4" customFormat="1" x14ac:dyDescent="0.35">
      <c r="D5205" s="35"/>
    </row>
    <row r="5206" spans="4:4" customFormat="1" x14ac:dyDescent="0.35">
      <c r="D5206" s="35"/>
    </row>
    <row r="5207" spans="4:4" customFormat="1" x14ac:dyDescent="0.35">
      <c r="D5207" s="35"/>
    </row>
    <row r="5208" spans="4:4" customFormat="1" x14ac:dyDescent="0.35">
      <c r="D5208" s="35"/>
    </row>
    <row r="5209" spans="4:4" customFormat="1" x14ac:dyDescent="0.35">
      <c r="D5209" s="35"/>
    </row>
    <row r="5210" spans="4:4" customFormat="1" x14ac:dyDescent="0.35">
      <c r="D5210" s="35"/>
    </row>
    <row r="5211" spans="4:4" customFormat="1" x14ac:dyDescent="0.35">
      <c r="D5211" s="35"/>
    </row>
    <row r="5212" spans="4:4" customFormat="1" x14ac:dyDescent="0.35">
      <c r="D5212" s="35"/>
    </row>
    <row r="5213" spans="4:4" customFormat="1" x14ac:dyDescent="0.35">
      <c r="D5213" s="35"/>
    </row>
    <row r="5214" spans="4:4" customFormat="1" x14ac:dyDescent="0.35">
      <c r="D5214" s="35"/>
    </row>
    <row r="5215" spans="4:4" customFormat="1" x14ac:dyDescent="0.35">
      <c r="D5215" s="35"/>
    </row>
    <row r="5216" spans="4:4" customFormat="1" x14ac:dyDescent="0.35">
      <c r="D5216" s="35"/>
    </row>
    <row r="5217" spans="4:4" customFormat="1" x14ac:dyDescent="0.35">
      <c r="D5217" s="35"/>
    </row>
    <row r="5218" spans="4:4" customFormat="1" x14ac:dyDescent="0.35">
      <c r="D5218" s="35"/>
    </row>
    <row r="5219" spans="4:4" customFormat="1" x14ac:dyDescent="0.35">
      <c r="D5219" s="35"/>
    </row>
    <row r="5220" spans="4:4" customFormat="1" x14ac:dyDescent="0.35">
      <c r="D5220" s="35"/>
    </row>
    <row r="5221" spans="4:4" customFormat="1" x14ac:dyDescent="0.35">
      <c r="D5221" s="35"/>
    </row>
    <row r="5222" spans="4:4" customFormat="1" x14ac:dyDescent="0.35">
      <c r="D5222" s="35"/>
    </row>
    <row r="5223" spans="4:4" customFormat="1" x14ac:dyDescent="0.35">
      <c r="D5223" s="35"/>
    </row>
    <row r="5224" spans="4:4" customFormat="1" x14ac:dyDescent="0.35">
      <c r="D5224" s="35"/>
    </row>
    <row r="5225" spans="4:4" customFormat="1" x14ac:dyDescent="0.35">
      <c r="D5225" s="35"/>
    </row>
    <row r="5226" spans="4:4" customFormat="1" x14ac:dyDescent="0.35">
      <c r="D5226" s="35"/>
    </row>
    <row r="5227" spans="4:4" customFormat="1" x14ac:dyDescent="0.35">
      <c r="D5227" s="35"/>
    </row>
    <row r="5228" spans="4:4" customFormat="1" x14ac:dyDescent="0.35">
      <c r="D5228" s="35"/>
    </row>
    <row r="5229" spans="4:4" customFormat="1" x14ac:dyDescent="0.35">
      <c r="D5229" s="35"/>
    </row>
    <row r="5230" spans="4:4" customFormat="1" x14ac:dyDescent="0.35">
      <c r="D5230" s="35"/>
    </row>
    <row r="5231" spans="4:4" customFormat="1" x14ac:dyDescent="0.35">
      <c r="D5231" s="35"/>
    </row>
    <row r="5232" spans="4:4" customFormat="1" x14ac:dyDescent="0.35">
      <c r="D5232" s="35"/>
    </row>
    <row r="5233" spans="4:4" customFormat="1" x14ac:dyDescent="0.35">
      <c r="D5233" s="35"/>
    </row>
    <row r="5234" spans="4:4" customFormat="1" x14ac:dyDescent="0.35">
      <c r="D5234" s="35"/>
    </row>
    <row r="5235" spans="4:4" customFormat="1" x14ac:dyDescent="0.35">
      <c r="D5235" s="35"/>
    </row>
    <row r="5236" spans="4:4" customFormat="1" x14ac:dyDescent="0.35">
      <c r="D5236" s="35"/>
    </row>
    <row r="5237" spans="4:4" customFormat="1" x14ac:dyDescent="0.35">
      <c r="D5237" s="35"/>
    </row>
    <row r="5238" spans="4:4" customFormat="1" x14ac:dyDescent="0.35">
      <c r="D5238" s="35"/>
    </row>
    <row r="5239" spans="4:4" customFormat="1" x14ac:dyDescent="0.35">
      <c r="D5239" s="35"/>
    </row>
    <row r="5240" spans="4:4" customFormat="1" x14ac:dyDescent="0.35">
      <c r="D5240" s="35"/>
    </row>
    <row r="5241" spans="4:4" customFormat="1" x14ac:dyDescent="0.35">
      <c r="D5241" s="35"/>
    </row>
    <row r="5242" spans="4:4" customFormat="1" x14ac:dyDescent="0.35">
      <c r="D5242" s="35"/>
    </row>
    <row r="5243" spans="4:4" customFormat="1" x14ac:dyDescent="0.35">
      <c r="D5243" s="35"/>
    </row>
    <row r="5244" spans="4:4" customFormat="1" x14ac:dyDescent="0.35">
      <c r="D5244" s="35"/>
    </row>
    <row r="5245" spans="4:4" customFormat="1" x14ac:dyDescent="0.35">
      <c r="D5245" s="35"/>
    </row>
    <row r="5246" spans="4:4" customFormat="1" x14ac:dyDescent="0.35">
      <c r="D5246" s="35"/>
    </row>
    <row r="5247" spans="4:4" customFormat="1" x14ac:dyDescent="0.35">
      <c r="D5247" s="35"/>
    </row>
    <row r="5248" spans="4:4" customFormat="1" x14ac:dyDescent="0.35">
      <c r="D5248" s="35"/>
    </row>
    <row r="5249" spans="4:4" customFormat="1" x14ac:dyDescent="0.35">
      <c r="D5249" s="35"/>
    </row>
    <row r="5250" spans="4:4" customFormat="1" x14ac:dyDescent="0.35">
      <c r="D5250" s="35"/>
    </row>
    <row r="5251" spans="4:4" customFormat="1" x14ac:dyDescent="0.35">
      <c r="D5251" s="35"/>
    </row>
    <row r="5252" spans="4:4" customFormat="1" x14ac:dyDescent="0.35">
      <c r="D5252" s="35"/>
    </row>
    <row r="5253" spans="4:4" customFormat="1" x14ac:dyDescent="0.35">
      <c r="D5253" s="35"/>
    </row>
    <row r="5254" spans="4:4" customFormat="1" x14ac:dyDescent="0.35">
      <c r="D5254" s="35"/>
    </row>
    <row r="5255" spans="4:4" customFormat="1" x14ac:dyDescent="0.35">
      <c r="D5255" s="35"/>
    </row>
    <row r="5256" spans="4:4" customFormat="1" x14ac:dyDescent="0.35">
      <c r="D5256" s="35"/>
    </row>
    <row r="5257" spans="4:4" customFormat="1" x14ac:dyDescent="0.35">
      <c r="D5257" s="35"/>
    </row>
    <row r="5258" spans="4:4" customFormat="1" x14ac:dyDescent="0.35">
      <c r="D5258" s="35"/>
    </row>
    <row r="5259" spans="4:4" customFormat="1" x14ac:dyDescent="0.35">
      <c r="D5259" s="35"/>
    </row>
    <row r="5260" spans="4:4" customFormat="1" x14ac:dyDescent="0.35">
      <c r="D5260" s="35"/>
    </row>
    <row r="5261" spans="4:4" customFormat="1" x14ac:dyDescent="0.35">
      <c r="D5261" s="35"/>
    </row>
    <row r="5262" spans="4:4" customFormat="1" x14ac:dyDescent="0.35">
      <c r="D5262" s="35"/>
    </row>
    <row r="5263" spans="4:4" customFormat="1" x14ac:dyDescent="0.35">
      <c r="D5263" s="35"/>
    </row>
    <row r="5264" spans="4:4" customFormat="1" x14ac:dyDescent="0.35">
      <c r="D5264" s="35"/>
    </row>
    <row r="5265" spans="4:4" customFormat="1" x14ac:dyDescent="0.35">
      <c r="D5265" s="35"/>
    </row>
    <row r="5266" spans="4:4" customFormat="1" x14ac:dyDescent="0.35">
      <c r="D5266" s="35"/>
    </row>
    <row r="5267" spans="4:4" customFormat="1" x14ac:dyDescent="0.35">
      <c r="D5267" s="35"/>
    </row>
    <row r="5268" spans="4:4" customFormat="1" x14ac:dyDescent="0.35">
      <c r="D5268" s="35"/>
    </row>
    <row r="5269" spans="4:4" customFormat="1" x14ac:dyDescent="0.35">
      <c r="D5269" s="35"/>
    </row>
    <row r="5270" spans="4:4" customFormat="1" x14ac:dyDescent="0.35">
      <c r="D5270" s="35"/>
    </row>
    <row r="5271" spans="4:4" customFormat="1" x14ac:dyDescent="0.35">
      <c r="D5271" s="35"/>
    </row>
    <row r="5272" spans="4:4" customFormat="1" x14ac:dyDescent="0.35">
      <c r="D5272" s="35"/>
    </row>
    <row r="5273" spans="4:4" customFormat="1" x14ac:dyDescent="0.35">
      <c r="D5273" s="35"/>
    </row>
    <row r="5274" spans="4:4" customFormat="1" x14ac:dyDescent="0.35">
      <c r="D5274" s="35"/>
    </row>
    <row r="5275" spans="4:4" customFormat="1" x14ac:dyDescent="0.35">
      <c r="D5275" s="35"/>
    </row>
    <row r="5276" spans="4:4" customFormat="1" x14ac:dyDescent="0.35">
      <c r="D5276" s="35"/>
    </row>
    <row r="5277" spans="4:4" customFormat="1" x14ac:dyDescent="0.35">
      <c r="D5277" s="35"/>
    </row>
    <row r="5278" spans="4:4" customFormat="1" x14ac:dyDescent="0.35">
      <c r="D5278" s="35"/>
    </row>
    <row r="5279" spans="4:4" customFormat="1" x14ac:dyDescent="0.35">
      <c r="D5279" s="35"/>
    </row>
    <row r="5280" spans="4:4" customFormat="1" x14ac:dyDescent="0.35">
      <c r="D5280" s="35"/>
    </row>
    <row r="5281" spans="4:4" customFormat="1" x14ac:dyDescent="0.35">
      <c r="D5281" s="35"/>
    </row>
    <row r="5282" spans="4:4" customFormat="1" x14ac:dyDescent="0.35">
      <c r="D5282" s="35"/>
    </row>
    <row r="5283" spans="4:4" customFormat="1" x14ac:dyDescent="0.35">
      <c r="D5283" s="35"/>
    </row>
    <row r="5284" spans="4:4" customFormat="1" x14ac:dyDescent="0.35">
      <c r="D5284" s="35"/>
    </row>
    <row r="5285" spans="4:4" customFormat="1" x14ac:dyDescent="0.35">
      <c r="D5285" s="35"/>
    </row>
    <row r="5286" spans="4:4" customFormat="1" x14ac:dyDescent="0.35">
      <c r="D5286" s="35"/>
    </row>
    <row r="5287" spans="4:4" customFormat="1" x14ac:dyDescent="0.35">
      <c r="D5287" s="35"/>
    </row>
    <row r="5288" spans="4:4" customFormat="1" x14ac:dyDescent="0.35">
      <c r="D5288" s="35"/>
    </row>
    <row r="5289" spans="4:4" customFormat="1" x14ac:dyDescent="0.35">
      <c r="D5289" s="35"/>
    </row>
    <row r="5290" spans="4:4" customFormat="1" x14ac:dyDescent="0.35">
      <c r="D5290" s="35"/>
    </row>
    <row r="5291" spans="4:4" customFormat="1" x14ac:dyDescent="0.35">
      <c r="D5291" s="35"/>
    </row>
    <row r="5292" spans="4:4" customFormat="1" x14ac:dyDescent="0.35">
      <c r="D5292" s="35"/>
    </row>
    <row r="5293" spans="4:4" customFormat="1" x14ac:dyDescent="0.35">
      <c r="D5293" s="35"/>
    </row>
    <row r="5294" spans="4:4" customFormat="1" x14ac:dyDescent="0.35">
      <c r="D5294" s="35"/>
    </row>
    <row r="5295" spans="4:4" customFormat="1" x14ac:dyDescent="0.35">
      <c r="D5295" s="35"/>
    </row>
    <row r="5296" spans="4:4" customFormat="1" x14ac:dyDescent="0.35">
      <c r="D5296" s="35"/>
    </row>
    <row r="5297" spans="4:4" customFormat="1" x14ac:dyDescent="0.35">
      <c r="D5297" s="35"/>
    </row>
    <row r="5298" spans="4:4" customFormat="1" x14ac:dyDescent="0.35">
      <c r="D5298" s="35"/>
    </row>
    <row r="5299" spans="4:4" customFormat="1" x14ac:dyDescent="0.35">
      <c r="D5299" s="35"/>
    </row>
    <row r="5300" spans="4:4" customFormat="1" x14ac:dyDescent="0.35">
      <c r="D5300" s="35"/>
    </row>
    <row r="5301" spans="4:4" customFormat="1" x14ac:dyDescent="0.35">
      <c r="D5301" s="35"/>
    </row>
    <row r="5302" spans="4:4" customFormat="1" x14ac:dyDescent="0.35">
      <c r="D5302" s="35"/>
    </row>
    <row r="5303" spans="4:4" customFormat="1" x14ac:dyDescent="0.35">
      <c r="D5303" s="35"/>
    </row>
    <row r="5304" spans="4:4" customFormat="1" x14ac:dyDescent="0.35">
      <c r="D5304" s="35"/>
    </row>
    <row r="5305" spans="4:4" customFormat="1" x14ac:dyDescent="0.35">
      <c r="D5305" s="35"/>
    </row>
    <row r="5306" spans="4:4" customFormat="1" x14ac:dyDescent="0.35">
      <c r="D5306" s="35"/>
    </row>
    <row r="5307" spans="4:4" customFormat="1" x14ac:dyDescent="0.35">
      <c r="D5307" s="35"/>
    </row>
    <row r="5308" spans="4:4" customFormat="1" x14ac:dyDescent="0.35">
      <c r="D5308" s="35"/>
    </row>
    <row r="5309" spans="4:4" customFormat="1" x14ac:dyDescent="0.35">
      <c r="D5309" s="35"/>
    </row>
    <row r="5310" spans="4:4" customFormat="1" x14ac:dyDescent="0.35">
      <c r="D5310" s="35"/>
    </row>
    <row r="5311" spans="4:4" customFormat="1" x14ac:dyDescent="0.35">
      <c r="D5311" s="35"/>
    </row>
    <row r="5312" spans="4:4" customFormat="1" x14ac:dyDescent="0.35">
      <c r="D5312" s="35"/>
    </row>
    <row r="5313" spans="4:4" customFormat="1" x14ac:dyDescent="0.35">
      <c r="D5313" s="35"/>
    </row>
    <row r="5314" spans="4:4" customFormat="1" x14ac:dyDescent="0.35">
      <c r="D5314" s="35"/>
    </row>
    <row r="5315" spans="4:4" customFormat="1" x14ac:dyDescent="0.35">
      <c r="D5315" s="35"/>
    </row>
    <row r="5316" spans="4:4" customFormat="1" x14ac:dyDescent="0.35">
      <c r="D5316" s="35"/>
    </row>
    <row r="5317" spans="4:4" customFormat="1" x14ac:dyDescent="0.35">
      <c r="D5317" s="35"/>
    </row>
    <row r="5318" spans="4:4" customFormat="1" x14ac:dyDescent="0.35">
      <c r="D5318" s="35"/>
    </row>
    <row r="5319" spans="4:4" customFormat="1" x14ac:dyDescent="0.35">
      <c r="D5319" s="35"/>
    </row>
    <row r="5320" spans="4:4" customFormat="1" x14ac:dyDescent="0.35">
      <c r="D5320" s="35"/>
    </row>
    <row r="5321" spans="4:4" customFormat="1" x14ac:dyDescent="0.35">
      <c r="D5321" s="35"/>
    </row>
    <row r="5322" spans="4:4" customFormat="1" x14ac:dyDescent="0.35">
      <c r="D5322" s="35"/>
    </row>
    <row r="5323" spans="4:4" customFormat="1" x14ac:dyDescent="0.35">
      <c r="D5323" s="35"/>
    </row>
    <row r="5324" spans="4:4" customFormat="1" x14ac:dyDescent="0.35">
      <c r="D5324" s="35"/>
    </row>
    <row r="5325" spans="4:4" customFormat="1" x14ac:dyDescent="0.35">
      <c r="D5325" s="35"/>
    </row>
    <row r="5326" spans="4:4" customFormat="1" x14ac:dyDescent="0.35">
      <c r="D5326" s="35"/>
    </row>
    <row r="5327" spans="4:4" customFormat="1" x14ac:dyDescent="0.35">
      <c r="D5327" s="35"/>
    </row>
    <row r="5328" spans="4:4" customFormat="1" x14ac:dyDescent="0.35">
      <c r="D5328" s="35"/>
    </row>
    <row r="5329" spans="4:4" customFormat="1" x14ac:dyDescent="0.35">
      <c r="D5329" s="35"/>
    </row>
    <row r="5330" spans="4:4" customFormat="1" x14ac:dyDescent="0.35">
      <c r="D5330" s="35"/>
    </row>
    <row r="5331" spans="4:4" customFormat="1" x14ac:dyDescent="0.35">
      <c r="D5331" s="35"/>
    </row>
    <row r="5332" spans="4:4" customFormat="1" x14ac:dyDescent="0.35">
      <c r="D5332" s="35"/>
    </row>
    <row r="5333" spans="4:4" customFormat="1" x14ac:dyDescent="0.35">
      <c r="D5333" s="35"/>
    </row>
    <row r="5334" spans="4:4" customFormat="1" x14ac:dyDescent="0.35">
      <c r="D5334" s="35"/>
    </row>
    <row r="5335" spans="4:4" customFormat="1" x14ac:dyDescent="0.35">
      <c r="D5335" s="35"/>
    </row>
    <row r="5336" spans="4:4" customFormat="1" x14ac:dyDescent="0.35">
      <c r="D5336" s="35"/>
    </row>
    <row r="5337" spans="4:4" customFormat="1" x14ac:dyDescent="0.35">
      <c r="D5337" s="35"/>
    </row>
    <row r="5338" spans="4:4" customFormat="1" x14ac:dyDescent="0.35">
      <c r="D5338" s="35"/>
    </row>
    <row r="5339" spans="4:4" customFormat="1" x14ac:dyDescent="0.35">
      <c r="D5339" s="35"/>
    </row>
    <row r="5340" spans="4:4" customFormat="1" x14ac:dyDescent="0.35">
      <c r="D5340" s="35"/>
    </row>
    <row r="5341" spans="4:4" customFormat="1" x14ac:dyDescent="0.35">
      <c r="D5341" s="35"/>
    </row>
    <row r="5342" spans="4:4" customFormat="1" x14ac:dyDescent="0.35">
      <c r="D5342" s="35"/>
    </row>
    <row r="5343" spans="4:4" customFormat="1" x14ac:dyDescent="0.35">
      <c r="D5343" s="35"/>
    </row>
    <row r="5344" spans="4:4" customFormat="1" x14ac:dyDescent="0.35">
      <c r="D5344" s="35"/>
    </row>
    <row r="5345" spans="4:4" customFormat="1" x14ac:dyDescent="0.35">
      <c r="D5345" s="35"/>
    </row>
    <row r="5346" spans="4:4" customFormat="1" x14ac:dyDescent="0.35">
      <c r="D5346" s="35"/>
    </row>
    <row r="5347" spans="4:4" customFormat="1" x14ac:dyDescent="0.35">
      <c r="D5347" s="35"/>
    </row>
    <row r="5348" spans="4:4" customFormat="1" x14ac:dyDescent="0.35">
      <c r="D5348" s="35"/>
    </row>
    <row r="5349" spans="4:4" customFormat="1" x14ac:dyDescent="0.35">
      <c r="D5349" s="35"/>
    </row>
    <row r="5350" spans="4:4" customFormat="1" x14ac:dyDescent="0.35">
      <c r="D5350" s="35"/>
    </row>
    <row r="5351" spans="4:4" customFormat="1" x14ac:dyDescent="0.35">
      <c r="D5351" s="35"/>
    </row>
    <row r="5352" spans="4:4" customFormat="1" x14ac:dyDescent="0.35">
      <c r="D5352" s="35"/>
    </row>
    <row r="5353" spans="4:4" customFormat="1" x14ac:dyDescent="0.35">
      <c r="D5353" s="35"/>
    </row>
    <row r="5354" spans="4:4" customFormat="1" x14ac:dyDescent="0.35">
      <c r="D5354" s="35"/>
    </row>
    <row r="5355" spans="4:4" customFormat="1" x14ac:dyDescent="0.35">
      <c r="D5355" s="35"/>
    </row>
    <row r="5356" spans="4:4" customFormat="1" x14ac:dyDescent="0.35">
      <c r="D5356" s="35"/>
    </row>
    <row r="5357" spans="4:4" customFormat="1" x14ac:dyDescent="0.35">
      <c r="D5357" s="35"/>
    </row>
    <row r="5358" spans="4:4" customFormat="1" x14ac:dyDescent="0.35">
      <c r="D5358" s="35"/>
    </row>
    <row r="5359" spans="4:4" customFormat="1" x14ac:dyDescent="0.35">
      <c r="D5359" s="35"/>
    </row>
    <row r="5360" spans="4:4" customFormat="1" x14ac:dyDescent="0.35">
      <c r="D5360" s="35"/>
    </row>
    <row r="5361" spans="4:4" customFormat="1" x14ac:dyDescent="0.35">
      <c r="D5361" s="35"/>
    </row>
    <row r="5362" spans="4:4" customFormat="1" x14ac:dyDescent="0.35">
      <c r="D5362" s="35"/>
    </row>
    <row r="5363" spans="4:4" customFormat="1" x14ac:dyDescent="0.35">
      <c r="D5363" s="35"/>
    </row>
    <row r="5364" spans="4:4" customFormat="1" x14ac:dyDescent="0.35">
      <c r="D5364" s="35"/>
    </row>
    <row r="5365" spans="4:4" customFormat="1" x14ac:dyDescent="0.35">
      <c r="D5365" s="35"/>
    </row>
    <row r="5366" spans="4:4" customFormat="1" x14ac:dyDescent="0.35">
      <c r="D5366" s="35"/>
    </row>
    <row r="5367" spans="4:4" customFormat="1" x14ac:dyDescent="0.35">
      <c r="D5367" s="35"/>
    </row>
    <row r="5368" spans="4:4" customFormat="1" x14ac:dyDescent="0.35">
      <c r="D5368" s="35"/>
    </row>
    <row r="5369" spans="4:4" customFormat="1" x14ac:dyDescent="0.35">
      <c r="D5369" s="35"/>
    </row>
    <row r="5370" spans="4:4" customFormat="1" x14ac:dyDescent="0.35">
      <c r="D5370" s="35"/>
    </row>
    <row r="5371" spans="4:4" customFormat="1" x14ac:dyDescent="0.35">
      <c r="D5371" s="35"/>
    </row>
    <row r="5372" spans="4:4" customFormat="1" x14ac:dyDescent="0.35">
      <c r="D5372" s="35"/>
    </row>
    <row r="5373" spans="4:4" customFormat="1" x14ac:dyDescent="0.35">
      <c r="D5373" s="35"/>
    </row>
    <row r="5374" spans="4:4" customFormat="1" x14ac:dyDescent="0.35">
      <c r="D5374" s="35"/>
    </row>
    <row r="5375" spans="4:4" customFormat="1" x14ac:dyDescent="0.35">
      <c r="D5375" s="35"/>
    </row>
    <row r="5376" spans="4:4" customFormat="1" x14ac:dyDescent="0.35">
      <c r="D5376" s="35"/>
    </row>
    <row r="5377" spans="4:4" customFormat="1" x14ac:dyDescent="0.35">
      <c r="D5377" s="35"/>
    </row>
    <row r="5378" spans="4:4" customFormat="1" x14ac:dyDescent="0.35">
      <c r="D5378" s="35"/>
    </row>
    <row r="5379" spans="4:4" customFormat="1" x14ac:dyDescent="0.35">
      <c r="D5379" s="35"/>
    </row>
    <row r="5380" spans="4:4" customFormat="1" x14ac:dyDescent="0.35">
      <c r="D5380" s="35"/>
    </row>
    <row r="5381" spans="4:4" customFormat="1" x14ac:dyDescent="0.35">
      <c r="D5381" s="35"/>
    </row>
    <row r="5382" spans="4:4" customFormat="1" x14ac:dyDescent="0.35">
      <c r="D5382" s="35"/>
    </row>
    <row r="5383" spans="4:4" customFormat="1" x14ac:dyDescent="0.35">
      <c r="D5383" s="35"/>
    </row>
    <row r="5384" spans="4:4" customFormat="1" x14ac:dyDescent="0.35">
      <c r="D5384" s="35"/>
    </row>
    <row r="5385" spans="4:4" customFormat="1" x14ac:dyDescent="0.35">
      <c r="D5385" s="35"/>
    </row>
    <row r="5386" spans="4:4" customFormat="1" x14ac:dyDescent="0.35">
      <c r="D5386" s="35"/>
    </row>
    <row r="5387" spans="4:4" customFormat="1" x14ac:dyDescent="0.35">
      <c r="D5387" s="35"/>
    </row>
    <row r="5388" spans="4:4" customFormat="1" x14ac:dyDescent="0.35">
      <c r="D5388" s="35"/>
    </row>
    <row r="5389" spans="4:4" customFormat="1" x14ac:dyDescent="0.35">
      <c r="D5389" s="35"/>
    </row>
    <row r="5390" spans="4:4" customFormat="1" x14ac:dyDescent="0.35">
      <c r="D5390" s="35"/>
    </row>
    <row r="5391" spans="4:4" customFormat="1" x14ac:dyDescent="0.35">
      <c r="D5391" s="35"/>
    </row>
    <row r="5392" spans="4:4" customFormat="1" x14ac:dyDescent="0.35">
      <c r="D5392" s="35"/>
    </row>
    <row r="5393" spans="4:4" customFormat="1" x14ac:dyDescent="0.35">
      <c r="D5393" s="35"/>
    </row>
    <row r="5394" spans="4:4" customFormat="1" x14ac:dyDescent="0.35">
      <c r="D5394" s="35"/>
    </row>
    <row r="5395" spans="4:4" customFormat="1" x14ac:dyDescent="0.35">
      <c r="D5395" s="35"/>
    </row>
    <row r="5396" spans="4:4" customFormat="1" x14ac:dyDescent="0.35">
      <c r="D5396" s="35"/>
    </row>
    <row r="5397" spans="4:4" customFormat="1" x14ac:dyDescent="0.35">
      <c r="D5397" s="35"/>
    </row>
    <row r="5398" spans="4:4" customFormat="1" x14ac:dyDescent="0.35">
      <c r="D5398" s="35"/>
    </row>
    <row r="5399" spans="4:4" customFormat="1" x14ac:dyDescent="0.35">
      <c r="D5399" s="35"/>
    </row>
    <row r="5400" spans="4:4" customFormat="1" x14ac:dyDescent="0.35">
      <c r="D5400" s="35"/>
    </row>
    <row r="5401" spans="4:4" customFormat="1" x14ac:dyDescent="0.35">
      <c r="D5401" s="35"/>
    </row>
    <row r="5402" spans="4:4" customFormat="1" x14ac:dyDescent="0.35">
      <c r="D5402" s="35"/>
    </row>
    <row r="5403" spans="4:4" customFormat="1" x14ac:dyDescent="0.35">
      <c r="D5403" s="35"/>
    </row>
    <row r="5404" spans="4:4" customFormat="1" x14ac:dyDescent="0.35">
      <c r="D5404" s="35"/>
    </row>
    <row r="5405" spans="4:4" customFormat="1" x14ac:dyDescent="0.35">
      <c r="D5405" s="35"/>
    </row>
    <row r="5406" spans="4:4" customFormat="1" x14ac:dyDescent="0.35">
      <c r="D5406" s="35"/>
    </row>
    <row r="5407" spans="4:4" customFormat="1" x14ac:dyDescent="0.35">
      <c r="D5407" s="35"/>
    </row>
    <row r="5408" spans="4:4" customFormat="1" x14ac:dyDescent="0.35">
      <c r="D5408" s="35"/>
    </row>
    <row r="5409" spans="4:4" customFormat="1" x14ac:dyDescent="0.35">
      <c r="D5409" s="35"/>
    </row>
    <row r="5410" spans="4:4" customFormat="1" x14ac:dyDescent="0.35">
      <c r="D5410" s="35"/>
    </row>
    <row r="5411" spans="4:4" customFormat="1" x14ac:dyDescent="0.35">
      <c r="D5411" s="35"/>
    </row>
    <row r="5412" spans="4:4" customFormat="1" x14ac:dyDescent="0.35">
      <c r="D5412" s="35"/>
    </row>
    <row r="5413" spans="4:4" customFormat="1" x14ac:dyDescent="0.35">
      <c r="D5413" s="35"/>
    </row>
    <row r="5414" spans="4:4" customFormat="1" x14ac:dyDescent="0.35">
      <c r="D5414" s="35"/>
    </row>
    <row r="5415" spans="4:4" customFormat="1" x14ac:dyDescent="0.35">
      <c r="D5415" s="35"/>
    </row>
    <row r="5416" spans="4:4" customFormat="1" x14ac:dyDescent="0.35">
      <c r="D5416" s="35"/>
    </row>
    <row r="5417" spans="4:4" customFormat="1" x14ac:dyDescent="0.35">
      <c r="D5417" s="35"/>
    </row>
    <row r="5418" spans="4:4" customFormat="1" x14ac:dyDescent="0.35">
      <c r="D5418" s="35"/>
    </row>
    <row r="5419" spans="4:4" customFormat="1" x14ac:dyDescent="0.35">
      <c r="D5419" s="35"/>
    </row>
    <row r="5420" spans="4:4" customFormat="1" x14ac:dyDescent="0.35">
      <c r="D5420" s="35"/>
    </row>
    <row r="5421" spans="4:4" customFormat="1" x14ac:dyDescent="0.35">
      <c r="D5421" s="35"/>
    </row>
    <row r="5422" spans="4:4" customFormat="1" x14ac:dyDescent="0.35">
      <c r="D5422" s="35"/>
    </row>
    <row r="5423" spans="4:4" customFormat="1" x14ac:dyDescent="0.35">
      <c r="D5423" s="35"/>
    </row>
    <row r="5424" spans="4:4" customFormat="1" x14ac:dyDescent="0.35">
      <c r="D5424" s="35"/>
    </row>
    <row r="5425" spans="4:4" customFormat="1" x14ac:dyDescent="0.35">
      <c r="D5425" s="35"/>
    </row>
    <row r="5426" spans="4:4" customFormat="1" x14ac:dyDescent="0.35">
      <c r="D5426" s="35"/>
    </row>
    <row r="5427" spans="4:4" customFormat="1" x14ac:dyDescent="0.35">
      <c r="D5427" s="35"/>
    </row>
    <row r="5428" spans="4:4" customFormat="1" x14ac:dyDescent="0.35">
      <c r="D5428" s="35"/>
    </row>
    <row r="5429" spans="4:4" customFormat="1" x14ac:dyDescent="0.35">
      <c r="D5429" s="35"/>
    </row>
    <row r="5430" spans="4:4" customFormat="1" x14ac:dyDescent="0.35">
      <c r="D5430" s="35"/>
    </row>
    <row r="5431" spans="4:4" customFormat="1" x14ac:dyDescent="0.35">
      <c r="D5431" s="35"/>
    </row>
    <row r="5432" spans="4:4" customFormat="1" x14ac:dyDescent="0.35">
      <c r="D5432" s="35"/>
    </row>
    <row r="5433" spans="4:4" customFormat="1" x14ac:dyDescent="0.35">
      <c r="D5433" s="35"/>
    </row>
    <row r="5434" spans="4:4" customFormat="1" x14ac:dyDescent="0.35">
      <c r="D5434" s="35"/>
    </row>
    <row r="5435" spans="4:4" customFormat="1" x14ac:dyDescent="0.35">
      <c r="D5435" s="35"/>
    </row>
    <row r="5436" spans="4:4" customFormat="1" x14ac:dyDescent="0.35">
      <c r="D5436" s="35"/>
    </row>
    <row r="5437" spans="4:4" customFormat="1" x14ac:dyDescent="0.35">
      <c r="D5437" s="35"/>
    </row>
    <row r="5438" spans="4:4" customFormat="1" x14ac:dyDescent="0.35">
      <c r="D5438" s="35"/>
    </row>
    <row r="5439" spans="4:4" customFormat="1" x14ac:dyDescent="0.35">
      <c r="D5439" s="35"/>
    </row>
    <row r="5440" spans="4:4" customFormat="1" x14ac:dyDescent="0.35">
      <c r="D5440" s="35"/>
    </row>
    <row r="5441" spans="4:4" customFormat="1" x14ac:dyDescent="0.35">
      <c r="D5441" s="35"/>
    </row>
    <row r="5442" spans="4:4" customFormat="1" x14ac:dyDescent="0.35">
      <c r="D5442" s="35"/>
    </row>
    <row r="5443" spans="4:4" customFormat="1" x14ac:dyDescent="0.35">
      <c r="D5443" s="35"/>
    </row>
    <row r="5444" spans="4:4" customFormat="1" x14ac:dyDescent="0.35">
      <c r="D5444" s="35"/>
    </row>
    <row r="5445" spans="4:4" customFormat="1" x14ac:dyDescent="0.35">
      <c r="D5445" s="35"/>
    </row>
    <row r="5446" spans="4:4" customFormat="1" x14ac:dyDescent="0.35">
      <c r="D5446" s="35"/>
    </row>
    <row r="5447" spans="4:4" customFormat="1" x14ac:dyDescent="0.35">
      <c r="D5447" s="35"/>
    </row>
    <row r="5448" spans="4:4" customFormat="1" x14ac:dyDescent="0.35">
      <c r="D5448" s="35"/>
    </row>
    <row r="5449" spans="4:4" customFormat="1" x14ac:dyDescent="0.35">
      <c r="D5449" s="35"/>
    </row>
    <row r="5450" spans="4:4" customFormat="1" x14ac:dyDescent="0.35">
      <c r="D5450" s="35"/>
    </row>
    <row r="5451" spans="4:4" customFormat="1" x14ac:dyDescent="0.35">
      <c r="D5451" s="35"/>
    </row>
    <row r="5452" spans="4:4" customFormat="1" x14ac:dyDescent="0.35">
      <c r="D5452" s="35"/>
    </row>
    <row r="5453" spans="4:4" customFormat="1" x14ac:dyDescent="0.35">
      <c r="D5453" s="35"/>
    </row>
    <row r="5454" spans="4:4" customFormat="1" x14ac:dyDescent="0.35">
      <c r="D5454" s="35"/>
    </row>
    <row r="5455" spans="4:4" customFormat="1" x14ac:dyDescent="0.35">
      <c r="D5455" s="35"/>
    </row>
    <row r="5456" spans="4:4" customFormat="1" x14ac:dyDescent="0.35">
      <c r="D5456" s="35"/>
    </row>
    <row r="5457" spans="4:4" customFormat="1" x14ac:dyDescent="0.35">
      <c r="D5457" s="35"/>
    </row>
    <row r="5458" spans="4:4" customFormat="1" x14ac:dyDescent="0.35">
      <c r="D5458" s="35"/>
    </row>
    <row r="5459" spans="4:4" customFormat="1" x14ac:dyDescent="0.35">
      <c r="D5459" s="35"/>
    </row>
    <row r="5460" spans="4:4" customFormat="1" x14ac:dyDescent="0.35">
      <c r="D5460" s="35"/>
    </row>
    <row r="5461" spans="4:4" customFormat="1" x14ac:dyDescent="0.35">
      <c r="D5461" s="35"/>
    </row>
    <row r="5462" spans="4:4" customFormat="1" x14ac:dyDescent="0.35">
      <c r="D5462" s="35"/>
    </row>
    <row r="5463" spans="4:4" customFormat="1" x14ac:dyDescent="0.35">
      <c r="D5463" s="35"/>
    </row>
    <row r="5464" spans="4:4" customFormat="1" x14ac:dyDescent="0.35">
      <c r="D5464" s="35"/>
    </row>
    <row r="5465" spans="4:4" customFormat="1" x14ac:dyDescent="0.35">
      <c r="D5465" s="35"/>
    </row>
    <row r="5466" spans="4:4" customFormat="1" x14ac:dyDescent="0.35">
      <c r="D5466" s="35"/>
    </row>
    <row r="5467" spans="4:4" customFormat="1" x14ac:dyDescent="0.35">
      <c r="D5467" s="35"/>
    </row>
    <row r="5468" spans="4:4" customFormat="1" x14ac:dyDescent="0.35">
      <c r="D5468" s="35"/>
    </row>
    <row r="5469" spans="4:4" customFormat="1" x14ac:dyDescent="0.35">
      <c r="D5469" s="35"/>
    </row>
    <row r="5470" spans="4:4" customFormat="1" x14ac:dyDescent="0.35">
      <c r="D5470" s="35"/>
    </row>
    <row r="5471" spans="4:4" customFormat="1" x14ac:dyDescent="0.35">
      <c r="D5471" s="35"/>
    </row>
    <row r="5472" spans="4:4" customFormat="1" x14ac:dyDescent="0.35">
      <c r="D5472" s="35"/>
    </row>
    <row r="5473" spans="4:4" customFormat="1" x14ac:dyDescent="0.35">
      <c r="D5473" s="35"/>
    </row>
    <row r="5474" spans="4:4" customFormat="1" x14ac:dyDescent="0.35">
      <c r="D5474" s="35"/>
    </row>
    <row r="5475" spans="4:4" customFormat="1" x14ac:dyDescent="0.35">
      <c r="D5475" s="35"/>
    </row>
    <row r="5476" spans="4:4" customFormat="1" x14ac:dyDescent="0.35">
      <c r="D5476" s="35"/>
    </row>
    <row r="5477" spans="4:4" customFormat="1" x14ac:dyDescent="0.35">
      <c r="D5477" s="35"/>
    </row>
    <row r="5478" spans="4:4" customFormat="1" x14ac:dyDescent="0.35">
      <c r="D5478" s="35"/>
    </row>
    <row r="5479" spans="4:4" customFormat="1" x14ac:dyDescent="0.35">
      <c r="D5479" s="35"/>
    </row>
    <row r="5480" spans="4:4" customFormat="1" x14ac:dyDescent="0.35">
      <c r="D5480" s="35"/>
    </row>
    <row r="5481" spans="4:4" customFormat="1" x14ac:dyDescent="0.35">
      <c r="D5481" s="35"/>
    </row>
    <row r="5482" spans="4:4" customFormat="1" x14ac:dyDescent="0.35">
      <c r="D5482" s="35"/>
    </row>
    <row r="5483" spans="4:4" customFormat="1" x14ac:dyDescent="0.35">
      <c r="D5483" s="35"/>
    </row>
    <row r="5484" spans="4:4" customFormat="1" x14ac:dyDescent="0.35">
      <c r="D5484" s="35"/>
    </row>
    <row r="5485" spans="4:4" customFormat="1" x14ac:dyDescent="0.35">
      <c r="D5485" s="35"/>
    </row>
    <row r="5486" spans="4:4" customFormat="1" x14ac:dyDescent="0.35">
      <c r="D5486" s="35"/>
    </row>
    <row r="5487" spans="4:4" customFormat="1" x14ac:dyDescent="0.35">
      <c r="D5487" s="35"/>
    </row>
    <row r="5488" spans="4:4" customFormat="1" x14ac:dyDescent="0.35">
      <c r="D5488" s="35"/>
    </row>
    <row r="5489" spans="4:4" customFormat="1" x14ac:dyDescent="0.35">
      <c r="D5489" s="35"/>
    </row>
    <row r="5490" spans="4:4" customFormat="1" x14ac:dyDescent="0.35">
      <c r="D5490" s="35"/>
    </row>
    <row r="5491" spans="4:4" customFormat="1" x14ac:dyDescent="0.35">
      <c r="D5491" s="35"/>
    </row>
    <row r="5492" spans="4:4" customFormat="1" x14ac:dyDescent="0.35">
      <c r="D5492" s="35"/>
    </row>
    <row r="5493" spans="4:4" customFormat="1" x14ac:dyDescent="0.35">
      <c r="D5493" s="35"/>
    </row>
    <row r="5494" spans="4:4" customFormat="1" x14ac:dyDescent="0.35">
      <c r="D5494" s="35"/>
    </row>
    <row r="5495" spans="4:4" customFormat="1" x14ac:dyDescent="0.35">
      <c r="D5495" s="35"/>
    </row>
    <row r="5496" spans="4:4" customFormat="1" x14ac:dyDescent="0.35">
      <c r="D5496" s="35"/>
    </row>
    <row r="5497" spans="4:4" customFormat="1" x14ac:dyDescent="0.35">
      <c r="D5497" s="35"/>
    </row>
    <row r="5498" spans="4:4" customFormat="1" x14ac:dyDescent="0.35">
      <c r="D5498" s="35"/>
    </row>
    <row r="5499" spans="4:4" customFormat="1" x14ac:dyDescent="0.35">
      <c r="D5499" s="35"/>
    </row>
    <row r="5500" spans="4:4" customFormat="1" x14ac:dyDescent="0.35">
      <c r="D5500" s="35"/>
    </row>
    <row r="5501" spans="4:4" customFormat="1" x14ac:dyDescent="0.35">
      <c r="D5501" s="35"/>
    </row>
    <row r="5502" spans="4:4" customFormat="1" x14ac:dyDescent="0.35">
      <c r="D5502" s="35"/>
    </row>
    <row r="5503" spans="4:4" customFormat="1" x14ac:dyDescent="0.35">
      <c r="D5503" s="35"/>
    </row>
    <row r="5504" spans="4:4" customFormat="1" x14ac:dyDescent="0.35">
      <c r="D5504" s="35"/>
    </row>
    <row r="5505" spans="4:4" customFormat="1" x14ac:dyDescent="0.35">
      <c r="D5505" s="35"/>
    </row>
    <row r="5506" spans="4:4" customFormat="1" x14ac:dyDescent="0.35">
      <c r="D5506" s="35"/>
    </row>
    <row r="5507" spans="4:4" customFormat="1" x14ac:dyDescent="0.35">
      <c r="D5507" s="35"/>
    </row>
    <row r="5508" spans="4:4" customFormat="1" x14ac:dyDescent="0.35">
      <c r="D5508" s="35"/>
    </row>
    <row r="5509" spans="4:4" customFormat="1" x14ac:dyDescent="0.35">
      <c r="D5509" s="35"/>
    </row>
    <row r="5510" spans="4:4" customFormat="1" x14ac:dyDescent="0.35">
      <c r="D5510" s="35"/>
    </row>
    <row r="5511" spans="4:4" customFormat="1" x14ac:dyDescent="0.35">
      <c r="D5511" s="35"/>
    </row>
    <row r="5512" spans="4:4" customFormat="1" x14ac:dyDescent="0.35">
      <c r="D5512" s="35"/>
    </row>
    <row r="5513" spans="4:4" customFormat="1" x14ac:dyDescent="0.35">
      <c r="D5513" s="35"/>
    </row>
    <row r="5514" spans="4:4" customFormat="1" x14ac:dyDescent="0.35">
      <c r="D5514" s="35"/>
    </row>
    <row r="5515" spans="4:4" customFormat="1" x14ac:dyDescent="0.35">
      <c r="D5515" s="35"/>
    </row>
    <row r="5516" spans="4:4" customFormat="1" x14ac:dyDescent="0.35">
      <c r="D5516" s="35"/>
    </row>
    <row r="5517" spans="4:4" customFormat="1" x14ac:dyDescent="0.35">
      <c r="D5517" s="35"/>
    </row>
    <row r="5518" spans="4:4" customFormat="1" x14ac:dyDescent="0.35">
      <c r="D5518" s="35"/>
    </row>
    <row r="5519" spans="4:4" customFormat="1" x14ac:dyDescent="0.35">
      <c r="D5519" s="35"/>
    </row>
    <row r="5520" spans="4:4" customFormat="1" x14ac:dyDescent="0.35">
      <c r="D5520" s="35"/>
    </row>
    <row r="5521" spans="4:4" customFormat="1" x14ac:dyDescent="0.35">
      <c r="D5521" s="35"/>
    </row>
    <row r="5522" spans="4:4" customFormat="1" x14ac:dyDescent="0.35">
      <c r="D5522" s="35"/>
    </row>
    <row r="5523" spans="4:4" customFormat="1" x14ac:dyDescent="0.35">
      <c r="D5523" s="35"/>
    </row>
    <row r="5524" spans="4:4" customFormat="1" x14ac:dyDescent="0.35">
      <c r="D5524" s="35"/>
    </row>
    <row r="5525" spans="4:4" customFormat="1" x14ac:dyDescent="0.35">
      <c r="D5525" s="35"/>
    </row>
    <row r="5526" spans="4:4" customFormat="1" x14ac:dyDescent="0.35">
      <c r="D5526" s="35"/>
    </row>
    <row r="5527" spans="4:4" customFormat="1" x14ac:dyDescent="0.35">
      <c r="D5527" s="35"/>
    </row>
    <row r="5528" spans="4:4" customFormat="1" x14ac:dyDescent="0.35">
      <c r="D5528" s="35"/>
    </row>
    <row r="5529" spans="4:4" customFormat="1" x14ac:dyDescent="0.35">
      <c r="D5529" s="35"/>
    </row>
    <row r="5530" spans="4:4" customFormat="1" x14ac:dyDescent="0.35">
      <c r="D5530" s="35"/>
    </row>
    <row r="5531" spans="4:4" customFormat="1" x14ac:dyDescent="0.35">
      <c r="D5531" s="35"/>
    </row>
    <row r="5532" spans="4:4" customFormat="1" x14ac:dyDescent="0.35">
      <c r="D5532" s="35"/>
    </row>
    <row r="5533" spans="4:4" customFormat="1" x14ac:dyDescent="0.35">
      <c r="D5533" s="35"/>
    </row>
    <row r="5534" spans="4:4" customFormat="1" x14ac:dyDescent="0.35">
      <c r="D5534" s="35"/>
    </row>
    <row r="5535" spans="4:4" customFormat="1" x14ac:dyDescent="0.35">
      <c r="D5535" s="35"/>
    </row>
    <row r="5536" spans="4:4" customFormat="1" x14ac:dyDescent="0.35">
      <c r="D5536" s="35"/>
    </row>
    <row r="5537" spans="4:4" customFormat="1" x14ac:dyDescent="0.35">
      <c r="D5537" s="35"/>
    </row>
    <row r="5538" spans="4:4" customFormat="1" x14ac:dyDescent="0.35">
      <c r="D5538" s="35"/>
    </row>
    <row r="5539" spans="4:4" customFormat="1" x14ac:dyDescent="0.35">
      <c r="D5539" s="35"/>
    </row>
    <row r="5540" spans="4:4" customFormat="1" x14ac:dyDescent="0.35">
      <c r="D5540" s="35"/>
    </row>
    <row r="5541" spans="4:4" customFormat="1" x14ac:dyDescent="0.35">
      <c r="D5541" s="35"/>
    </row>
    <row r="5542" spans="4:4" customFormat="1" x14ac:dyDescent="0.35">
      <c r="D5542" s="35"/>
    </row>
    <row r="5543" spans="4:4" customFormat="1" x14ac:dyDescent="0.35">
      <c r="D5543" s="35"/>
    </row>
    <row r="5544" spans="4:4" customFormat="1" x14ac:dyDescent="0.35">
      <c r="D5544" s="35"/>
    </row>
    <row r="5545" spans="4:4" customFormat="1" x14ac:dyDescent="0.35">
      <c r="D5545" s="35"/>
    </row>
    <row r="5546" spans="4:4" customFormat="1" x14ac:dyDescent="0.35">
      <c r="D5546" s="35"/>
    </row>
    <row r="5547" spans="4:4" customFormat="1" x14ac:dyDescent="0.35">
      <c r="D5547" s="35"/>
    </row>
    <row r="5548" spans="4:4" customFormat="1" x14ac:dyDescent="0.35">
      <c r="D5548" s="35"/>
    </row>
    <row r="5549" spans="4:4" customFormat="1" x14ac:dyDescent="0.35">
      <c r="D5549" s="35"/>
    </row>
    <row r="5550" spans="4:4" customFormat="1" x14ac:dyDescent="0.35">
      <c r="D5550" s="35"/>
    </row>
    <row r="5551" spans="4:4" customFormat="1" x14ac:dyDescent="0.35">
      <c r="D5551" s="35"/>
    </row>
    <row r="5552" spans="4:4" customFormat="1" x14ac:dyDescent="0.35">
      <c r="D5552" s="35"/>
    </row>
    <row r="5553" spans="4:4" customFormat="1" x14ac:dyDescent="0.35">
      <c r="D5553" s="35"/>
    </row>
    <row r="5554" spans="4:4" customFormat="1" x14ac:dyDescent="0.35">
      <c r="D5554" s="35"/>
    </row>
    <row r="5555" spans="4:4" customFormat="1" x14ac:dyDescent="0.35">
      <c r="D5555" s="35"/>
    </row>
    <row r="5556" spans="4:4" customFormat="1" x14ac:dyDescent="0.35">
      <c r="D5556" s="35"/>
    </row>
    <row r="5557" spans="4:4" customFormat="1" x14ac:dyDescent="0.35">
      <c r="D5557" s="35"/>
    </row>
    <row r="5558" spans="4:4" customFormat="1" x14ac:dyDescent="0.35">
      <c r="D5558" s="35"/>
    </row>
    <row r="5559" spans="4:4" customFormat="1" x14ac:dyDescent="0.35">
      <c r="D5559" s="35"/>
    </row>
    <row r="5560" spans="4:4" customFormat="1" x14ac:dyDescent="0.35">
      <c r="D5560" s="35"/>
    </row>
    <row r="5561" spans="4:4" customFormat="1" x14ac:dyDescent="0.35">
      <c r="D5561" s="35"/>
    </row>
    <row r="5562" spans="4:4" customFormat="1" x14ac:dyDescent="0.35">
      <c r="D5562" s="35"/>
    </row>
    <row r="5563" spans="4:4" customFormat="1" x14ac:dyDescent="0.35">
      <c r="D5563" s="35"/>
    </row>
    <row r="5564" spans="4:4" customFormat="1" x14ac:dyDescent="0.35">
      <c r="D5564" s="35"/>
    </row>
    <row r="5565" spans="4:4" customFormat="1" x14ac:dyDescent="0.35">
      <c r="D5565" s="35"/>
    </row>
    <row r="5566" spans="4:4" customFormat="1" x14ac:dyDescent="0.35">
      <c r="D5566" s="35"/>
    </row>
    <row r="5567" spans="4:4" customFormat="1" x14ac:dyDescent="0.35">
      <c r="D5567" s="35"/>
    </row>
    <row r="5568" spans="4:4" customFormat="1" x14ac:dyDescent="0.35">
      <c r="D5568" s="35"/>
    </row>
    <row r="5569" spans="4:4" customFormat="1" x14ac:dyDescent="0.35">
      <c r="D5569" s="35"/>
    </row>
    <row r="5570" spans="4:4" customFormat="1" x14ac:dyDescent="0.35">
      <c r="D5570" s="35"/>
    </row>
    <row r="5571" spans="4:4" customFormat="1" x14ac:dyDescent="0.35">
      <c r="D5571" s="35"/>
    </row>
    <row r="5572" spans="4:4" customFormat="1" x14ac:dyDescent="0.35">
      <c r="D5572" s="35"/>
    </row>
    <row r="5573" spans="4:4" customFormat="1" x14ac:dyDescent="0.35">
      <c r="D5573" s="35"/>
    </row>
    <row r="5574" spans="4:4" customFormat="1" x14ac:dyDescent="0.35">
      <c r="D5574" s="35"/>
    </row>
    <row r="5575" spans="4:4" customFormat="1" x14ac:dyDescent="0.35">
      <c r="D5575" s="35"/>
    </row>
    <row r="5576" spans="4:4" customFormat="1" x14ac:dyDescent="0.35">
      <c r="D5576" s="35"/>
    </row>
    <row r="5577" spans="4:4" customFormat="1" x14ac:dyDescent="0.35">
      <c r="D5577" s="35"/>
    </row>
    <row r="5578" spans="4:4" customFormat="1" x14ac:dyDescent="0.35">
      <c r="D5578" s="35"/>
    </row>
    <row r="5579" spans="4:4" customFormat="1" x14ac:dyDescent="0.35">
      <c r="D5579" s="35"/>
    </row>
    <row r="5580" spans="4:4" customFormat="1" x14ac:dyDescent="0.35">
      <c r="D5580" s="35"/>
    </row>
    <row r="5581" spans="4:4" customFormat="1" x14ac:dyDescent="0.35">
      <c r="D5581" s="35"/>
    </row>
    <row r="5582" spans="4:4" customFormat="1" x14ac:dyDescent="0.35">
      <c r="D5582" s="35"/>
    </row>
    <row r="5583" spans="4:4" customFormat="1" x14ac:dyDescent="0.35">
      <c r="D5583" s="35"/>
    </row>
    <row r="5584" spans="4:4" customFormat="1" x14ac:dyDescent="0.35">
      <c r="D5584" s="35"/>
    </row>
    <row r="5585" spans="4:4" customFormat="1" x14ac:dyDescent="0.35">
      <c r="D5585" s="35"/>
    </row>
    <row r="5586" spans="4:4" customFormat="1" x14ac:dyDescent="0.35">
      <c r="D5586" s="35"/>
    </row>
    <row r="5587" spans="4:4" customFormat="1" x14ac:dyDescent="0.35">
      <c r="D5587" s="35"/>
    </row>
    <row r="5588" spans="4:4" customFormat="1" x14ac:dyDescent="0.35">
      <c r="D5588" s="35"/>
    </row>
    <row r="5589" spans="4:4" customFormat="1" x14ac:dyDescent="0.35">
      <c r="D5589" s="35"/>
    </row>
    <row r="5590" spans="4:4" customFormat="1" x14ac:dyDescent="0.35">
      <c r="D5590" s="35"/>
    </row>
    <row r="5591" spans="4:4" customFormat="1" x14ac:dyDescent="0.35">
      <c r="D5591" s="35"/>
    </row>
    <row r="5592" spans="4:4" customFormat="1" x14ac:dyDescent="0.35">
      <c r="D5592" s="35"/>
    </row>
    <row r="5593" spans="4:4" customFormat="1" x14ac:dyDescent="0.35">
      <c r="D5593" s="35"/>
    </row>
    <row r="5594" spans="4:4" customFormat="1" x14ac:dyDescent="0.35">
      <c r="D5594" s="35"/>
    </row>
    <row r="5595" spans="4:4" customFormat="1" x14ac:dyDescent="0.35">
      <c r="D5595" s="35"/>
    </row>
    <row r="5596" spans="4:4" customFormat="1" x14ac:dyDescent="0.35">
      <c r="D5596" s="35"/>
    </row>
    <row r="5597" spans="4:4" customFormat="1" x14ac:dyDescent="0.35">
      <c r="D5597" s="35"/>
    </row>
    <row r="5598" spans="4:4" customFormat="1" x14ac:dyDescent="0.35">
      <c r="D5598" s="35"/>
    </row>
    <row r="5599" spans="4:4" customFormat="1" x14ac:dyDescent="0.35">
      <c r="D5599" s="35"/>
    </row>
    <row r="5600" spans="4:4" customFormat="1" x14ac:dyDescent="0.35">
      <c r="D5600" s="35"/>
    </row>
    <row r="5601" spans="4:4" customFormat="1" x14ac:dyDescent="0.35">
      <c r="D5601" s="35"/>
    </row>
    <row r="5602" spans="4:4" customFormat="1" x14ac:dyDescent="0.35">
      <c r="D5602" s="35"/>
    </row>
    <row r="5603" spans="4:4" customFormat="1" x14ac:dyDescent="0.35">
      <c r="D5603" s="35"/>
    </row>
    <row r="5604" spans="4:4" customFormat="1" x14ac:dyDescent="0.35">
      <c r="D5604" s="35"/>
    </row>
    <row r="5605" spans="4:4" customFormat="1" x14ac:dyDescent="0.35">
      <c r="D5605" s="35"/>
    </row>
    <row r="5606" spans="4:4" customFormat="1" x14ac:dyDescent="0.35">
      <c r="D5606" s="35"/>
    </row>
    <row r="5607" spans="4:4" customFormat="1" x14ac:dyDescent="0.35">
      <c r="D5607" s="35"/>
    </row>
    <row r="5608" spans="4:4" customFormat="1" x14ac:dyDescent="0.35">
      <c r="D5608" s="35"/>
    </row>
    <row r="5609" spans="4:4" customFormat="1" x14ac:dyDescent="0.35">
      <c r="D5609" s="35"/>
    </row>
    <row r="5610" spans="4:4" customFormat="1" x14ac:dyDescent="0.35">
      <c r="D5610" s="35"/>
    </row>
    <row r="5611" spans="4:4" customFormat="1" x14ac:dyDescent="0.35">
      <c r="D5611" s="35"/>
    </row>
    <row r="5612" spans="4:4" customFormat="1" x14ac:dyDescent="0.35">
      <c r="D5612" s="35"/>
    </row>
    <row r="5613" spans="4:4" customFormat="1" x14ac:dyDescent="0.35">
      <c r="D5613" s="35"/>
    </row>
    <row r="5614" spans="4:4" customFormat="1" x14ac:dyDescent="0.35">
      <c r="D5614" s="35"/>
    </row>
    <row r="5615" spans="4:4" customFormat="1" x14ac:dyDescent="0.35">
      <c r="D5615" s="35"/>
    </row>
    <row r="5616" spans="4:4" customFormat="1" x14ac:dyDescent="0.35">
      <c r="D5616" s="35"/>
    </row>
    <row r="5617" spans="4:4" customFormat="1" x14ac:dyDescent="0.35">
      <c r="D5617" s="35"/>
    </row>
    <row r="5618" spans="4:4" customFormat="1" x14ac:dyDescent="0.35">
      <c r="D5618" s="35"/>
    </row>
    <row r="5619" spans="4:4" customFormat="1" x14ac:dyDescent="0.35">
      <c r="D5619" s="35"/>
    </row>
    <row r="5620" spans="4:4" customFormat="1" x14ac:dyDescent="0.35">
      <c r="D5620" s="35"/>
    </row>
    <row r="5621" spans="4:4" customFormat="1" x14ac:dyDescent="0.35">
      <c r="D5621" s="35"/>
    </row>
    <row r="5622" spans="4:4" customFormat="1" x14ac:dyDescent="0.35">
      <c r="D5622" s="35"/>
    </row>
    <row r="5623" spans="4:4" customFormat="1" x14ac:dyDescent="0.35">
      <c r="D5623" s="35"/>
    </row>
    <row r="5624" spans="4:4" customFormat="1" x14ac:dyDescent="0.35">
      <c r="D5624" s="35"/>
    </row>
    <row r="5625" spans="4:4" customFormat="1" x14ac:dyDescent="0.35">
      <c r="D5625" s="35"/>
    </row>
    <row r="5626" spans="4:4" customFormat="1" x14ac:dyDescent="0.35">
      <c r="D5626" s="35"/>
    </row>
    <row r="5627" spans="4:4" customFormat="1" x14ac:dyDescent="0.35">
      <c r="D5627" s="35"/>
    </row>
    <row r="5628" spans="4:4" customFormat="1" x14ac:dyDescent="0.35">
      <c r="D5628" s="35"/>
    </row>
    <row r="5629" spans="4:4" customFormat="1" x14ac:dyDescent="0.35">
      <c r="D5629" s="35"/>
    </row>
    <row r="5630" spans="4:4" customFormat="1" x14ac:dyDescent="0.35">
      <c r="D5630" s="35"/>
    </row>
    <row r="5631" spans="4:4" customFormat="1" x14ac:dyDescent="0.35">
      <c r="D5631" s="35"/>
    </row>
    <row r="5632" spans="4:4" customFormat="1" x14ac:dyDescent="0.35">
      <c r="D5632" s="35"/>
    </row>
    <row r="5633" spans="4:4" customFormat="1" x14ac:dyDescent="0.35">
      <c r="D5633" s="35"/>
    </row>
    <row r="5634" spans="4:4" customFormat="1" x14ac:dyDescent="0.35">
      <c r="D5634" s="35"/>
    </row>
    <row r="5635" spans="4:4" customFormat="1" x14ac:dyDescent="0.35">
      <c r="D5635" s="35"/>
    </row>
    <row r="5636" spans="4:4" customFormat="1" x14ac:dyDescent="0.35">
      <c r="D5636" s="35"/>
    </row>
    <row r="5637" spans="4:4" customFormat="1" x14ac:dyDescent="0.35">
      <c r="D5637" s="35"/>
    </row>
    <row r="5638" spans="4:4" customFormat="1" x14ac:dyDescent="0.35">
      <c r="D5638" s="35"/>
    </row>
    <row r="5639" spans="4:4" customFormat="1" x14ac:dyDescent="0.35">
      <c r="D5639" s="35"/>
    </row>
    <row r="5640" spans="4:4" customFormat="1" x14ac:dyDescent="0.35">
      <c r="D5640" s="35"/>
    </row>
    <row r="5641" spans="4:4" customFormat="1" x14ac:dyDescent="0.35">
      <c r="D5641" s="35"/>
    </row>
    <row r="5642" spans="4:4" customFormat="1" x14ac:dyDescent="0.35">
      <c r="D5642" s="35"/>
    </row>
    <row r="5643" spans="4:4" customFormat="1" x14ac:dyDescent="0.35">
      <c r="D5643" s="35"/>
    </row>
    <row r="5644" spans="4:4" customFormat="1" x14ac:dyDescent="0.35">
      <c r="D5644" s="35"/>
    </row>
    <row r="5645" spans="4:4" customFormat="1" x14ac:dyDescent="0.35">
      <c r="D5645" s="35"/>
    </row>
    <row r="5646" spans="4:4" customFormat="1" x14ac:dyDescent="0.35">
      <c r="D5646" s="35"/>
    </row>
    <row r="5647" spans="4:4" customFormat="1" x14ac:dyDescent="0.35">
      <c r="D5647" s="35"/>
    </row>
    <row r="5648" spans="4:4" customFormat="1" x14ac:dyDescent="0.35">
      <c r="D5648" s="35"/>
    </row>
    <row r="5649" spans="4:4" customFormat="1" x14ac:dyDescent="0.35">
      <c r="D5649" s="35"/>
    </row>
    <row r="5650" spans="4:4" customFormat="1" x14ac:dyDescent="0.35">
      <c r="D5650" s="35"/>
    </row>
    <row r="5651" spans="4:4" customFormat="1" x14ac:dyDescent="0.35">
      <c r="D5651" s="35"/>
    </row>
    <row r="5652" spans="4:4" customFormat="1" x14ac:dyDescent="0.35">
      <c r="D5652" s="35"/>
    </row>
    <row r="5653" spans="4:4" customFormat="1" x14ac:dyDescent="0.35">
      <c r="D5653" s="35"/>
    </row>
    <row r="5654" spans="4:4" customFormat="1" x14ac:dyDescent="0.35">
      <c r="D5654" s="35"/>
    </row>
    <row r="5655" spans="4:4" customFormat="1" x14ac:dyDescent="0.35">
      <c r="D5655" s="35"/>
    </row>
    <row r="5656" spans="4:4" customFormat="1" x14ac:dyDescent="0.35">
      <c r="D5656" s="35"/>
    </row>
    <row r="5657" spans="4:4" customFormat="1" x14ac:dyDescent="0.35">
      <c r="D5657" s="35"/>
    </row>
    <row r="5658" spans="4:4" customFormat="1" x14ac:dyDescent="0.35">
      <c r="D5658" s="35"/>
    </row>
    <row r="5659" spans="4:4" customFormat="1" x14ac:dyDescent="0.35">
      <c r="D5659" s="35"/>
    </row>
    <row r="5660" spans="4:4" customFormat="1" x14ac:dyDescent="0.35">
      <c r="D5660" s="35"/>
    </row>
    <row r="5661" spans="4:4" customFormat="1" x14ac:dyDescent="0.35">
      <c r="D5661" s="35"/>
    </row>
    <row r="5662" spans="4:4" customFormat="1" x14ac:dyDescent="0.35">
      <c r="D5662" s="35"/>
    </row>
    <row r="5663" spans="4:4" customFormat="1" x14ac:dyDescent="0.35">
      <c r="D5663" s="35"/>
    </row>
    <row r="5664" spans="4:4" customFormat="1" x14ac:dyDescent="0.35">
      <c r="D5664" s="35"/>
    </row>
    <row r="5665" spans="4:4" customFormat="1" x14ac:dyDescent="0.35">
      <c r="D5665" s="35"/>
    </row>
    <row r="5666" spans="4:4" customFormat="1" x14ac:dyDescent="0.35">
      <c r="D5666" s="35"/>
    </row>
    <row r="5667" spans="4:4" customFormat="1" x14ac:dyDescent="0.35">
      <c r="D5667" s="35"/>
    </row>
    <row r="5668" spans="4:4" customFormat="1" x14ac:dyDescent="0.35">
      <c r="D5668" s="35"/>
    </row>
    <row r="5669" spans="4:4" customFormat="1" x14ac:dyDescent="0.35">
      <c r="D5669" s="35"/>
    </row>
    <row r="5670" spans="4:4" customFormat="1" x14ac:dyDescent="0.35">
      <c r="D5670" s="35"/>
    </row>
    <row r="5671" spans="4:4" customFormat="1" x14ac:dyDescent="0.35">
      <c r="D5671" s="35"/>
    </row>
    <row r="5672" spans="4:4" customFormat="1" x14ac:dyDescent="0.35">
      <c r="D5672" s="35"/>
    </row>
    <row r="5673" spans="4:4" customFormat="1" x14ac:dyDescent="0.35">
      <c r="D5673" s="35"/>
    </row>
    <row r="5674" spans="4:4" customFormat="1" x14ac:dyDescent="0.35">
      <c r="D5674" s="35"/>
    </row>
    <row r="5675" spans="4:4" customFormat="1" x14ac:dyDescent="0.35">
      <c r="D5675" s="35"/>
    </row>
    <row r="5676" spans="4:4" customFormat="1" x14ac:dyDescent="0.35">
      <c r="D5676" s="35"/>
    </row>
    <row r="5677" spans="4:4" customFormat="1" x14ac:dyDescent="0.35">
      <c r="D5677" s="35"/>
    </row>
    <row r="5678" spans="4:4" customFormat="1" x14ac:dyDescent="0.35">
      <c r="D5678" s="35"/>
    </row>
    <row r="5679" spans="4:4" customFormat="1" x14ac:dyDescent="0.35">
      <c r="D5679" s="35"/>
    </row>
    <row r="5680" spans="4:4" customFormat="1" x14ac:dyDescent="0.35">
      <c r="D5680" s="35"/>
    </row>
    <row r="5681" spans="4:4" customFormat="1" x14ac:dyDescent="0.35">
      <c r="D5681" s="35"/>
    </row>
    <row r="5682" spans="4:4" customFormat="1" x14ac:dyDescent="0.35">
      <c r="D5682" s="35"/>
    </row>
    <row r="5683" spans="4:4" customFormat="1" x14ac:dyDescent="0.35">
      <c r="D5683" s="35"/>
    </row>
    <row r="5684" spans="4:4" customFormat="1" x14ac:dyDescent="0.35">
      <c r="D5684" s="35"/>
    </row>
    <row r="5685" spans="4:4" customFormat="1" x14ac:dyDescent="0.35">
      <c r="D5685" s="35"/>
    </row>
    <row r="5686" spans="4:4" customFormat="1" x14ac:dyDescent="0.35">
      <c r="D5686" s="35"/>
    </row>
    <row r="5687" spans="4:4" customFormat="1" x14ac:dyDescent="0.35">
      <c r="D5687" s="35"/>
    </row>
    <row r="5688" spans="4:4" customFormat="1" x14ac:dyDescent="0.35">
      <c r="D5688" s="35"/>
    </row>
    <row r="5689" spans="4:4" customFormat="1" x14ac:dyDescent="0.35">
      <c r="D5689" s="35"/>
    </row>
    <row r="5690" spans="4:4" customFormat="1" x14ac:dyDescent="0.35">
      <c r="D5690" s="35"/>
    </row>
    <row r="5691" spans="4:4" customFormat="1" x14ac:dyDescent="0.35">
      <c r="D5691" s="35"/>
    </row>
    <row r="5692" spans="4:4" customFormat="1" x14ac:dyDescent="0.35">
      <c r="D5692" s="35"/>
    </row>
    <row r="5693" spans="4:4" customFormat="1" x14ac:dyDescent="0.35">
      <c r="D5693" s="35"/>
    </row>
    <row r="5694" spans="4:4" customFormat="1" x14ac:dyDescent="0.35">
      <c r="D5694" s="35"/>
    </row>
    <row r="5695" spans="4:4" customFormat="1" x14ac:dyDescent="0.35">
      <c r="D5695" s="35"/>
    </row>
    <row r="5696" spans="4:4" customFormat="1" x14ac:dyDescent="0.35">
      <c r="D5696" s="35"/>
    </row>
    <row r="5697" spans="4:4" customFormat="1" x14ac:dyDescent="0.35">
      <c r="D5697" s="35"/>
    </row>
    <row r="5698" spans="4:4" customFormat="1" x14ac:dyDescent="0.35">
      <c r="D5698" s="35"/>
    </row>
    <row r="5699" spans="4:4" customFormat="1" x14ac:dyDescent="0.35">
      <c r="D5699" s="35"/>
    </row>
    <row r="5700" spans="4:4" customFormat="1" x14ac:dyDescent="0.35">
      <c r="D5700" s="35"/>
    </row>
    <row r="5701" spans="4:4" customFormat="1" x14ac:dyDescent="0.35">
      <c r="D5701" s="35"/>
    </row>
    <row r="5702" spans="4:4" customFormat="1" x14ac:dyDescent="0.35">
      <c r="D5702" s="35"/>
    </row>
    <row r="5703" spans="4:4" customFormat="1" x14ac:dyDescent="0.35">
      <c r="D5703" s="35"/>
    </row>
    <row r="5704" spans="4:4" customFormat="1" x14ac:dyDescent="0.35">
      <c r="D5704" s="35"/>
    </row>
    <row r="5705" spans="4:4" customFormat="1" x14ac:dyDescent="0.35">
      <c r="D5705" s="35"/>
    </row>
    <row r="5706" spans="4:4" customFormat="1" x14ac:dyDescent="0.35">
      <c r="D5706" s="35"/>
    </row>
    <row r="5707" spans="4:4" customFormat="1" x14ac:dyDescent="0.35">
      <c r="D5707" s="35"/>
    </row>
    <row r="5708" spans="4:4" customFormat="1" x14ac:dyDescent="0.35">
      <c r="D5708" s="35"/>
    </row>
    <row r="5709" spans="4:4" customFormat="1" x14ac:dyDescent="0.35">
      <c r="D5709" s="35"/>
    </row>
    <row r="5710" spans="4:4" customFormat="1" x14ac:dyDescent="0.35">
      <c r="D5710" s="35"/>
    </row>
    <row r="5711" spans="4:4" customFormat="1" x14ac:dyDescent="0.35">
      <c r="D5711" s="35"/>
    </row>
    <row r="5712" spans="4:4" customFormat="1" x14ac:dyDescent="0.35">
      <c r="D5712" s="35"/>
    </row>
    <row r="5713" spans="4:4" customFormat="1" x14ac:dyDescent="0.35">
      <c r="D5713" s="35"/>
    </row>
    <row r="5714" spans="4:4" customFormat="1" x14ac:dyDescent="0.35">
      <c r="D5714" s="35"/>
    </row>
    <row r="5715" spans="4:4" customFormat="1" x14ac:dyDescent="0.35">
      <c r="D5715" s="35"/>
    </row>
    <row r="5716" spans="4:4" customFormat="1" x14ac:dyDescent="0.35">
      <c r="D5716" s="35"/>
    </row>
    <row r="5717" spans="4:4" customFormat="1" x14ac:dyDescent="0.35">
      <c r="D5717" s="35"/>
    </row>
    <row r="5718" spans="4:4" customFormat="1" x14ac:dyDescent="0.35">
      <c r="D5718" s="35"/>
    </row>
    <row r="5719" spans="4:4" customFormat="1" x14ac:dyDescent="0.35">
      <c r="D5719" s="35"/>
    </row>
    <row r="5720" spans="4:4" customFormat="1" x14ac:dyDescent="0.35">
      <c r="D5720" s="35"/>
    </row>
    <row r="5721" spans="4:4" customFormat="1" x14ac:dyDescent="0.35">
      <c r="D5721" s="35"/>
    </row>
    <row r="5722" spans="4:4" customFormat="1" x14ac:dyDescent="0.35">
      <c r="D5722" s="35"/>
    </row>
    <row r="5723" spans="4:4" customFormat="1" x14ac:dyDescent="0.35">
      <c r="D5723" s="35"/>
    </row>
    <row r="5724" spans="4:4" customFormat="1" x14ac:dyDescent="0.35">
      <c r="D5724" s="35"/>
    </row>
    <row r="5725" spans="4:4" customFormat="1" x14ac:dyDescent="0.35">
      <c r="D5725" s="35"/>
    </row>
    <row r="5726" spans="4:4" customFormat="1" x14ac:dyDescent="0.35">
      <c r="D5726" s="35"/>
    </row>
    <row r="5727" spans="4:4" customFormat="1" x14ac:dyDescent="0.35">
      <c r="D5727" s="35"/>
    </row>
    <row r="5728" spans="4:4" customFormat="1" x14ac:dyDescent="0.35">
      <c r="D5728" s="35"/>
    </row>
    <row r="5729" spans="4:4" customFormat="1" x14ac:dyDescent="0.35">
      <c r="D5729" s="35"/>
    </row>
    <row r="5730" spans="4:4" customFormat="1" x14ac:dyDescent="0.35">
      <c r="D5730" s="35"/>
    </row>
    <row r="5731" spans="4:4" customFormat="1" x14ac:dyDescent="0.35">
      <c r="D5731" s="35"/>
    </row>
    <row r="5732" spans="4:4" customFormat="1" x14ac:dyDescent="0.35">
      <c r="D5732" s="35"/>
    </row>
    <row r="5733" spans="4:4" customFormat="1" x14ac:dyDescent="0.35">
      <c r="D5733" s="35"/>
    </row>
    <row r="5734" spans="4:4" customFormat="1" x14ac:dyDescent="0.35">
      <c r="D5734" s="35"/>
    </row>
    <row r="5735" spans="4:4" customFormat="1" x14ac:dyDescent="0.35">
      <c r="D5735" s="35"/>
    </row>
    <row r="5736" spans="4:4" customFormat="1" x14ac:dyDescent="0.35">
      <c r="D5736" s="35"/>
    </row>
    <row r="5737" spans="4:4" customFormat="1" x14ac:dyDescent="0.35">
      <c r="D5737" s="35"/>
    </row>
    <row r="5738" spans="4:4" customFormat="1" x14ac:dyDescent="0.35">
      <c r="D5738" s="35"/>
    </row>
    <row r="5739" spans="4:4" customFormat="1" x14ac:dyDescent="0.35">
      <c r="D5739" s="35"/>
    </row>
    <row r="5740" spans="4:4" customFormat="1" x14ac:dyDescent="0.35">
      <c r="D5740" s="35"/>
    </row>
    <row r="5741" spans="4:4" customFormat="1" x14ac:dyDescent="0.35">
      <c r="D5741" s="35"/>
    </row>
    <row r="5742" spans="4:4" customFormat="1" x14ac:dyDescent="0.35">
      <c r="D5742" s="35"/>
    </row>
    <row r="5743" spans="4:4" customFormat="1" x14ac:dyDescent="0.35">
      <c r="D5743" s="35"/>
    </row>
    <row r="5744" spans="4:4" customFormat="1" x14ac:dyDescent="0.35">
      <c r="D5744" s="35"/>
    </row>
    <row r="5745" spans="4:4" customFormat="1" x14ac:dyDescent="0.35">
      <c r="D5745" s="35"/>
    </row>
    <row r="5746" spans="4:4" customFormat="1" x14ac:dyDescent="0.35">
      <c r="D5746" s="35"/>
    </row>
    <row r="5747" spans="4:4" customFormat="1" x14ac:dyDescent="0.35">
      <c r="D5747" s="35"/>
    </row>
    <row r="5748" spans="4:4" customFormat="1" x14ac:dyDescent="0.35">
      <c r="D5748" s="35"/>
    </row>
    <row r="5749" spans="4:4" customFormat="1" x14ac:dyDescent="0.35">
      <c r="D5749" s="35"/>
    </row>
    <row r="5750" spans="4:4" customFormat="1" x14ac:dyDescent="0.35">
      <c r="D5750" s="35"/>
    </row>
    <row r="5751" spans="4:4" customFormat="1" x14ac:dyDescent="0.35">
      <c r="D5751" s="35"/>
    </row>
    <row r="5752" spans="4:4" customFormat="1" x14ac:dyDescent="0.35">
      <c r="D5752" s="35"/>
    </row>
    <row r="5753" spans="4:4" customFormat="1" x14ac:dyDescent="0.35">
      <c r="D5753" s="35"/>
    </row>
    <row r="5754" spans="4:4" customFormat="1" x14ac:dyDescent="0.35">
      <c r="D5754" s="35"/>
    </row>
    <row r="5755" spans="4:4" customFormat="1" x14ac:dyDescent="0.35">
      <c r="D5755" s="35"/>
    </row>
    <row r="5756" spans="4:4" customFormat="1" x14ac:dyDescent="0.35">
      <c r="D5756" s="35"/>
    </row>
    <row r="5757" spans="4:4" customFormat="1" x14ac:dyDescent="0.35">
      <c r="D5757" s="35"/>
    </row>
    <row r="5758" spans="4:4" customFormat="1" x14ac:dyDescent="0.35">
      <c r="D5758" s="35"/>
    </row>
    <row r="5759" spans="4:4" customFormat="1" x14ac:dyDescent="0.35">
      <c r="D5759" s="35"/>
    </row>
    <row r="5760" spans="4:4" customFormat="1" x14ac:dyDescent="0.35">
      <c r="D5760" s="35"/>
    </row>
    <row r="5761" spans="4:4" customFormat="1" x14ac:dyDescent="0.35">
      <c r="D5761" s="35"/>
    </row>
    <row r="5762" spans="4:4" customFormat="1" x14ac:dyDescent="0.35">
      <c r="D5762" s="35"/>
    </row>
    <row r="5763" spans="4:4" customFormat="1" x14ac:dyDescent="0.35">
      <c r="D5763" s="35"/>
    </row>
    <row r="5764" spans="4:4" customFormat="1" x14ac:dyDescent="0.35">
      <c r="D5764" s="35"/>
    </row>
    <row r="5765" spans="4:4" customFormat="1" x14ac:dyDescent="0.35">
      <c r="D5765" s="35"/>
    </row>
    <row r="5766" spans="4:4" customFormat="1" x14ac:dyDescent="0.35">
      <c r="D5766" s="35"/>
    </row>
    <row r="5767" spans="4:4" customFormat="1" x14ac:dyDescent="0.35">
      <c r="D5767" s="35"/>
    </row>
    <row r="5768" spans="4:4" customFormat="1" x14ac:dyDescent="0.35">
      <c r="D5768" s="35"/>
    </row>
    <row r="5769" spans="4:4" customFormat="1" x14ac:dyDescent="0.35">
      <c r="D5769" s="35"/>
    </row>
    <row r="5770" spans="4:4" customFormat="1" x14ac:dyDescent="0.35">
      <c r="D5770" s="35"/>
    </row>
    <row r="5771" spans="4:4" customFormat="1" x14ac:dyDescent="0.35">
      <c r="D5771" s="35"/>
    </row>
    <row r="5772" spans="4:4" customFormat="1" x14ac:dyDescent="0.35">
      <c r="D5772" s="35"/>
    </row>
    <row r="5773" spans="4:4" customFormat="1" x14ac:dyDescent="0.35">
      <c r="D5773" s="35"/>
    </row>
    <row r="5774" spans="4:4" customFormat="1" x14ac:dyDescent="0.35">
      <c r="D5774" s="35"/>
    </row>
    <row r="5775" spans="4:4" customFormat="1" x14ac:dyDescent="0.35">
      <c r="D5775" s="35"/>
    </row>
    <row r="5776" spans="4:4" customFormat="1" x14ac:dyDescent="0.35">
      <c r="D5776" s="35"/>
    </row>
    <row r="5777" spans="4:4" customFormat="1" x14ac:dyDescent="0.35">
      <c r="D5777" s="35"/>
    </row>
    <row r="5778" spans="4:4" customFormat="1" x14ac:dyDescent="0.35">
      <c r="D5778" s="35"/>
    </row>
    <row r="5779" spans="4:4" customFormat="1" x14ac:dyDescent="0.35">
      <c r="D5779" s="35"/>
    </row>
    <row r="5780" spans="4:4" customFormat="1" x14ac:dyDescent="0.35">
      <c r="D5780" s="35"/>
    </row>
    <row r="5781" spans="4:4" customFormat="1" x14ac:dyDescent="0.35">
      <c r="D5781" s="35"/>
    </row>
    <row r="5782" spans="4:4" customFormat="1" x14ac:dyDescent="0.35">
      <c r="D5782" s="35"/>
    </row>
    <row r="5783" spans="4:4" customFormat="1" x14ac:dyDescent="0.35">
      <c r="D5783" s="35"/>
    </row>
    <row r="5784" spans="4:4" customFormat="1" x14ac:dyDescent="0.35">
      <c r="D5784" s="35"/>
    </row>
    <row r="5785" spans="4:4" customFormat="1" x14ac:dyDescent="0.35">
      <c r="D5785" s="35"/>
    </row>
    <row r="5786" spans="4:4" customFormat="1" x14ac:dyDescent="0.35">
      <c r="D5786" s="35"/>
    </row>
    <row r="5787" spans="4:4" customFormat="1" x14ac:dyDescent="0.35">
      <c r="D5787" s="35"/>
    </row>
    <row r="5788" spans="4:4" customFormat="1" x14ac:dyDescent="0.35">
      <c r="D5788" s="35"/>
    </row>
    <row r="5789" spans="4:4" customFormat="1" x14ac:dyDescent="0.35">
      <c r="D5789" s="35"/>
    </row>
    <row r="5790" spans="4:4" customFormat="1" x14ac:dyDescent="0.35">
      <c r="D5790" s="35"/>
    </row>
    <row r="5791" spans="4:4" customFormat="1" x14ac:dyDescent="0.35">
      <c r="D5791" s="35"/>
    </row>
    <row r="5792" spans="4:4" customFormat="1" x14ac:dyDescent="0.35">
      <c r="D5792" s="35"/>
    </row>
    <row r="5793" spans="4:4" customFormat="1" x14ac:dyDescent="0.35">
      <c r="D5793" s="35"/>
    </row>
    <row r="5794" spans="4:4" customFormat="1" x14ac:dyDescent="0.35">
      <c r="D5794" s="35"/>
    </row>
    <row r="5795" spans="4:4" customFormat="1" x14ac:dyDescent="0.35">
      <c r="D5795" s="35"/>
    </row>
    <row r="5796" spans="4:4" customFormat="1" x14ac:dyDescent="0.35">
      <c r="D5796" s="35"/>
    </row>
    <row r="5797" spans="4:4" customFormat="1" x14ac:dyDescent="0.35">
      <c r="D5797" s="35"/>
    </row>
    <row r="5798" spans="4:4" customFormat="1" x14ac:dyDescent="0.35">
      <c r="D5798" s="35"/>
    </row>
    <row r="5799" spans="4:4" customFormat="1" x14ac:dyDescent="0.35">
      <c r="D5799" s="35"/>
    </row>
    <row r="5800" spans="4:4" customFormat="1" x14ac:dyDescent="0.35">
      <c r="D5800" s="35"/>
    </row>
    <row r="5801" spans="4:4" customFormat="1" x14ac:dyDescent="0.35">
      <c r="D5801" s="35"/>
    </row>
    <row r="5802" spans="4:4" customFormat="1" x14ac:dyDescent="0.35">
      <c r="D5802" s="35"/>
    </row>
    <row r="5803" spans="4:4" customFormat="1" x14ac:dyDescent="0.35">
      <c r="D5803" s="35"/>
    </row>
    <row r="5804" spans="4:4" customFormat="1" x14ac:dyDescent="0.35">
      <c r="D5804" s="35"/>
    </row>
    <row r="5805" spans="4:4" customFormat="1" x14ac:dyDescent="0.35">
      <c r="D5805" s="35"/>
    </row>
    <row r="5806" spans="4:4" customFormat="1" x14ac:dyDescent="0.35">
      <c r="D5806" s="35"/>
    </row>
    <row r="5807" spans="4:4" customFormat="1" x14ac:dyDescent="0.35">
      <c r="D5807" s="35"/>
    </row>
    <row r="5808" spans="4:4" customFormat="1" x14ac:dyDescent="0.35">
      <c r="D5808" s="35"/>
    </row>
    <row r="5809" spans="4:4" customFormat="1" x14ac:dyDescent="0.35">
      <c r="D5809" s="35"/>
    </row>
    <row r="5810" spans="4:4" customFormat="1" x14ac:dyDescent="0.35">
      <c r="D5810" s="35"/>
    </row>
    <row r="5811" spans="4:4" customFormat="1" x14ac:dyDescent="0.35">
      <c r="D5811" s="35"/>
    </row>
    <row r="5812" spans="4:4" customFormat="1" x14ac:dyDescent="0.35">
      <c r="D5812" s="35"/>
    </row>
    <row r="5813" spans="4:4" customFormat="1" x14ac:dyDescent="0.35">
      <c r="D5813" s="35"/>
    </row>
    <row r="5814" spans="4:4" customFormat="1" x14ac:dyDescent="0.35">
      <c r="D5814" s="35"/>
    </row>
    <row r="5815" spans="4:4" customFormat="1" x14ac:dyDescent="0.35">
      <c r="D5815" s="35"/>
    </row>
    <row r="5816" spans="4:4" customFormat="1" x14ac:dyDescent="0.35">
      <c r="D5816" s="35"/>
    </row>
    <row r="5817" spans="4:4" customFormat="1" x14ac:dyDescent="0.35">
      <c r="D5817" s="35"/>
    </row>
    <row r="5818" spans="4:4" customFormat="1" x14ac:dyDescent="0.35">
      <c r="D5818" s="35"/>
    </row>
    <row r="5819" spans="4:4" customFormat="1" x14ac:dyDescent="0.35">
      <c r="D5819" s="35"/>
    </row>
    <row r="5820" spans="4:4" customFormat="1" x14ac:dyDescent="0.35">
      <c r="D5820" s="35"/>
    </row>
    <row r="5821" spans="4:4" customFormat="1" x14ac:dyDescent="0.35">
      <c r="D5821" s="35"/>
    </row>
    <row r="5822" spans="4:4" customFormat="1" x14ac:dyDescent="0.35">
      <c r="D5822" s="35"/>
    </row>
    <row r="5823" spans="4:4" customFormat="1" x14ac:dyDescent="0.35">
      <c r="D5823" s="35"/>
    </row>
    <row r="5824" spans="4:4" customFormat="1" x14ac:dyDescent="0.35">
      <c r="D5824" s="35"/>
    </row>
    <row r="5825" spans="4:4" customFormat="1" x14ac:dyDescent="0.35">
      <c r="D5825" s="35"/>
    </row>
    <row r="5826" spans="4:4" customFormat="1" x14ac:dyDescent="0.35">
      <c r="D5826" s="35"/>
    </row>
    <row r="5827" spans="4:4" customFormat="1" x14ac:dyDescent="0.35">
      <c r="D5827" s="35"/>
    </row>
    <row r="5828" spans="4:4" customFormat="1" x14ac:dyDescent="0.35">
      <c r="D5828" s="35"/>
    </row>
    <row r="5829" spans="4:4" customFormat="1" x14ac:dyDescent="0.35">
      <c r="D5829" s="35"/>
    </row>
    <row r="5830" spans="4:4" customFormat="1" x14ac:dyDescent="0.35">
      <c r="D5830" s="35"/>
    </row>
    <row r="5831" spans="4:4" customFormat="1" x14ac:dyDescent="0.35">
      <c r="D5831" s="35"/>
    </row>
    <row r="5832" spans="4:4" customFormat="1" x14ac:dyDescent="0.35">
      <c r="D5832" s="35"/>
    </row>
    <row r="5833" spans="4:4" customFormat="1" x14ac:dyDescent="0.35">
      <c r="D5833" s="35"/>
    </row>
    <row r="5834" spans="4:4" customFormat="1" x14ac:dyDescent="0.35">
      <c r="D5834" s="35"/>
    </row>
    <row r="5835" spans="4:4" customFormat="1" x14ac:dyDescent="0.35">
      <c r="D5835" s="35"/>
    </row>
    <row r="5836" spans="4:4" customFormat="1" x14ac:dyDescent="0.35">
      <c r="D5836" s="35"/>
    </row>
    <row r="5837" spans="4:4" customFormat="1" x14ac:dyDescent="0.35">
      <c r="D5837" s="35"/>
    </row>
    <row r="5838" spans="4:4" customFormat="1" x14ac:dyDescent="0.35">
      <c r="D5838" s="35"/>
    </row>
    <row r="5839" spans="4:4" customFormat="1" x14ac:dyDescent="0.35">
      <c r="D5839" s="35"/>
    </row>
    <row r="5840" spans="4:4" customFormat="1" x14ac:dyDescent="0.35">
      <c r="D5840" s="35"/>
    </row>
    <row r="5841" spans="4:4" customFormat="1" x14ac:dyDescent="0.35">
      <c r="D5841" s="35"/>
    </row>
    <row r="5842" spans="4:4" customFormat="1" x14ac:dyDescent="0.35">
      <c r="D5842" s="35"/>
    </row>
    <row r="5843" spans="4:4" customFormat="1" x14ac:dyDescent="0.35">
      <c r="D5843" s="35"/>
    </row>
    <row r="5844" spans="4:4" customFormat="1" x14ac:dyDescent="0.35">
      <c r="D5844" s="35"/>
    </row>
    <row r="5845" spans="4:4" customFormat="1" x14ac:dyDescent="0.35">
      <c r="D5845" s="35"/>
    </row>
    <row r="5846" spans="4:4" customFormat="1" x14ac:dyDescent="0.35">
      <c r="D5846" s="35"/>
    </row>
    <row r="5847" spans="4:4" customFormat="1" x14ac:dyDescent="0.35">
      <c r="D5847" s="35"/>
    </row>
    <row r="5848" spans="4:4" customFormat="1" x14ac:dyDescent="0.35">
      <c r="D5848" s="35"/>
    </row>
    <row r="5849" spans="4:4" customFormat="1" x14ac:dyDescent="0.35">
      <c r="D5849" s="35"/>
    </row>
    <row r="5850" spans="4:4" customFormat="1" x14ac:dyDescent="0.35">
      <c r="D5850" s="35"/>
    </row>
    <row r="5851" spans="4:4" customFormat="1" x14ac:dyDescent="0.35">
      <c r="D5851" s="35"/>
    </row>
    <row r="5852" spans="4:4" customFormat="1" x14ac:dyDescent="0.35">
      <c r="D5852" s="35"/>
    </row>
    <row r="5853" spans="4:4" customFormat="1" x14ac:dyDescent="0.35">
      <c r="D5853" s="35"/>
    </row>
    <row r="5854" spans="4:4" customFormat="1" x14ac:dyDescent="0.35">
      <c r="D5854" s="35"/>
    </row>
    <row r="5855" spans="4:4" customFormat="1" x14ac:dyDescent="0.35">
      <c r="D5855" s="35"/>
    </row>
    <row r="5856" spans="4:4" customFormat="1" x14ac:dyDescent="0.35">
      <c r="D5856" s="35"/>
    </row>
    <row r="5857" spans="4:4" customFormat="1" x14ac:dyDescent="0.35">
      <c r="D5857" s="35"/>
    </row>
    <row r="5858" spans="4:4" customFormat="1" x14ac:dyDescent="0.35">
      <c r="D5858" s="35"/>
    </row>
    <row r="5859" spans="4:4" customFormat="1" x14ac:dyDescent="0.35">
      <c r="D5859" s="35"/>
    </row>
    <row r="5860" spans="4:4" customFormat="1" x14ac:dyDescent="0.35">
      <c r="D5860" s="35"/>
    </row>
    <row r="5861" spans="4:4" customFormat="1" x14ac:dyDescent="0.35">
      <c r="D5861" s="35"/>
    </row>
    <row r="5862" spans="4:4" customFormat="1" x14ac:dyDescent="0.35">
      <c r="D5862" s="35"/>
    </row>
    <row r="5863" spans="4:4" customFormat="1" x14ac:dyDescent="0.35">
      <c r="D5863" s="35"/>
    </row>
    <row r="5864" spans="4:4" customFormat="1" x14ac:dyDescent="0.35">
      <c r="D5864" s="35"/>
    </row>
    <row r="5865" spans="4:4" customFormat="1" x14ac:dyDescent="0.35">
      <c r="D5865" s="35"/>
    </row>
    <row r="5866" spans="4:4" customFormat="1" x14ac:dyDescent="0.35">
      <c r="D5866" s="35"/>
    </row>
    <row r="5867" spans="4:4" customFormat="1" x14ac:dyDescent="0.35">
      <c r="D5867" s="35"/>
    </row>
    <row r="5868" spans="4:4" customFormat="1" x14ac:dyDescent="0.35">
      <c r="D5868" s="35"/>
    </row>
    <row r="5869" spans="4:4" customFormat="1" x14ac:dyDescent="0.35">
      <c r="D5869" s="35"/>
    </row>
    <row r="5870" spans="4:4" customFormat="1" x14ac:dyDescent="0.35">
      <c r="D5870" s="35"/>
    </row>
    <row r="5871" spans="4:4" customFormat="1" x14ac:dyDescent="0.35">
      <c r="D5871" s="35"/>
    </row>
    <row r="5872" spans="4:4" customFormat="1" x14ac:dyDescent="0.35">
      <c r="D5872" s="35"/>
    </row>
    <row r="5873" spans="4:4" customFormat="1" x14ac:dyDescent="0.35">
      <c r="D5873" s="35"/>
    </row>
    <row r="5874" spans="4:4" customFormat="1" x14ac:dyDescent="0.35">
      <c r="D5874" s="35"/>
    </row>
    <row r="5875" spans="4:4" customFormat="1" x14ac:dyDescent="0.35">
      <c r="D5875" s="35"/>
    </row>
    <row r="5876" spans="4:4" customFormat="1" x14ac:dyDescent="0.35">
      <c r="D5876" s="35"/>
    </row>
    <row r="5877" spans="4:4" customFormat="1" x14ac:dyDescent="0.35">
      <c r="D5877" s="35"/>
    </row>
    <row r="5878" spans="4:4" customFormat="1" x14ac:dyDescent="0.35">
      <c r="D5878" s="35"/>
    </row>
    <row r="5879" spans="4:4" customFormat="1" x14ac:dyDescent="0.35">
      <c r="D5879" s="35"/>
    </row>
    <row r="5880" spans="4:4" customFormat="1" x14ac:dyDescent="0.35">
      <c r="D5880" s="35"/>
    </row>
    <row r="5881" spans="4:4" customFormat="1" x14ac:dyDescent="0.35">
      <c r="D5881" s="35"/>
    </row>
    <row r="5882" spans="4:4" customFormat="1" x14ac:dyDescent="0.35">
      <c r="D5882" s="35"/>
    </row>
    <row r="5883" spans="4:4" customFormat="1" x14ac:dyDescent="0.35">
      <c r="D5883" s="35"/>
    </row>
    <row r="5884" spans="4:4" customFormat="1" x14ac:dyDescent="0.35">
      <c r="D5884" s="35"/>
    </row>
    <row r="5885" spans="4:4" customFormat="1" x14ac:dyDescent="0.35">
      <c r="D5885" s="35"/>
    </row>
    <row r="5886" spans="4:4" customFormat="1" x14ac:dyDescent="0.35">
      <c r="D5886" s="35"/>
    </row>
    <row r="5887" spans="4:4" customFormat="1" x14ac:dyDescent="0.35">
      <c r="D5887" s="35"/>
    </row>
    <row r="5888" spans="4:4" customFormat="1" x14ac:dyDescent="0.35">
      <c r="D5888" s="35"/>
    </row>
    <row r="5889" spans="4:4" customFormat="1" x14ac:dyDescent="0.35">
      <c r="D5889" s="35"/>
    </row>
    <row r="5890" spans="4:4" customFormat="1" x14ac:dyDescent="0.35">
      <c r="D5890" s="35"/>
    </row>
    <row r="5891" spans="4:4" customFormat="1" x14ac:dyDescent="0.35">
      <c r="D5891" s="35"/>
    </row>
    <row r="5892" spans="4:4" customFormat="1" x14ac:dyDescent="0.35">
      <c r="D5892" s="35"/>
    </row>
    <row r="5893" spans="4:4" customFormat="1" x14ac:dyDescent="0.35">
      <c r="D5893" s="35"/>
    </row>
    <row r="5894" spans="4:4" customFormat="1" x14ac:dyDescent="0.35">
      <c r="D5894" s="35"/>
    </row>
    <row r="5895" spans="4:4" customFormat="1" x14ac:dyDescent="0.35">
      <c r="D5895" s="35"/>
    </row>
    <row r="5896" spans="4:4" customFormat="1" x14ac:dyDescent="0.35">
      <c r="D5896" s="35"/>
    </row>
    <row r="5897" spans="4:4" customFormat="1" x14ac:dyDescent="0.35">
      <c r="D5897" s="35"/>
    </row>
    <row r="5898" spans="4:4" customFormat="1" x14ac:dyDescent="0.35">
      <c r="D5898" s="35"/>
    </row>
    <row r="5899" spans="4:4" customFormat="1" x14ac:dyDescent="0.35">
      <c r="D5899" s="35"/>
    </row>
    <row r="5900" spans="4:4" customFormat="1" x14ac:dyDescent="0.35">
      <c r="D5900" s="35"/>
    </row>
    <row r="5901" spans="4:4" customFormat="1" x14ac:dyDescent="0.35">
      <c r="D5901" s="35"/>
    </row>
    <row r="5902" spans="4:4" customFormat="1" x14ac:dyDescent="0.35">
      <c r="D5902" s="35"/>
    </row>
    <row r="5903" spans="4:4" customFormat="1" x14ac:dyDescent="0.35">
      <c r="D5903" s="35"/>
    </row>
    <row r="5904" spans="4:4" customFormat="1" x14ac:dyDescent="0.35">
      <c r="D5904" s="35"/>
    </row>
    <row r="5905" spans="4:4" customFormat="1" x14ac:dyDescent="0.35">
      <c r="D5905" s="35"/>
    </row>
    <row r="5906" spans="4:4" customFormat="1" x14ac:dyDescent="0.35">
      <c r="D5906" s="35"/>
    </row>
    <row r="5907" spans="4:4" customFormat="1" x14ac:dyDescent="0.35">
      <c r="D5907" s="35"/>
    </row>
    <row r="5908" spans="4:4" customFormat="1" x14ac:dyDescent="0.35">
      <c r="D5908" s="35"/>
    </row>
    <row r="5909" spans="4:4" customFormat="1" x14ac:dyDescent="0.35">
      <c r="D5909" s="35"/>
    </row>
    <row r="5910" spans="4:4" customFormat="1" x14ac:dyDescent="0.35">
      <c r="D5910" s="35"/>
    </row>
    <row r="5911" spans="4:4" customFormat="1" x14ac:dyDescent="0.35">
      <c r="D5911" s="35"/>
    </row>
    <row r="5912" spans="4:4" customFormat="1" x14ac:dyDescent="0.35">
      <c r="D5912" s="35"/>
    </row>
    <row r="5913" spans="4:4" customFormat="1" x14ac:dyDescent="0.35">
      <c r="D5913" s="35"/>
    </row>
    <row r="5914" spans="4:4" customFormat="1" x14ac:dyDescent="0.35">
      <c r="D5914" s="35"/>
    </row>
    <row r="5915" spans="4:4" customFormat="1" x14ac:dyDescent="0.35">
      <c r="D5915" s="35"/>
    </row>
    <row r="5916" spans="4:4" customFormat="1" x14ac:dyDescent="0.35">
      <c r="D5916" s="35"/>
    </row>
    <row r="5917" spans="4:4" customFormat="1" x14ac:dyDescent="0.35">
      <c r="D5917" s="35"/>
    </row>
    <row r="5918" spans="4:4" customFormat="1" x14ac:dyDescent="0.35">
      <c r="D5918" s="35"/>
    </row>
    <row r="5919" spans="4:4" customFormat="1" x14ac:dyDescent="0.35">
      <c r="D5919" s="35"/>
    </row>
    <row r="5920" spans="4:4" customFormat="1" x14ac:dyDescent="0.35">
      <c r="D5920" s="35"/>
    </row>
    <row r="5921" spans="4:4" customFormat="1" x14ac:dyDescent="0.35">
      <c r="D5921" s="35"/>
    </row>
    <row r="5922" spans="4:4" customFormat="1" x14ac:dyDescent="0.35">
      <c r="D5922" s="35"/>
    </row>
    <row r="5923" spans="4:4" customFormat="1" x14ac:dyDescent="0.35">
      <c r="D5923" s="35"/>
    </row>
    <row r="5924" spans="4:4" customFormat="1" x14ac:dyDescent="0.35">
      <c r="D5924" s="35"/>
    </row>
    <row r="5925" spans="4:4" customFormat="1" x14ac:dyDescent="0.35">
      <c r="D5925" s="35"/>
    </row>
    <row r="5926" spans="4:4" customFormat="1" x14ac:dyDescent="0.35">
      <c r="D5926" s="35"/>
    </row>
    <row r="5927" spans="4:4" customFormat="1" x14ac:dyDescent="0.35">
      <c r="D5927" s="35"/>
    </row>
    <row r="5928" spans="4:4" customFormat="1" x14ac:dyDescent="0.35">
      <c r="D5928" s="35"/>
    </row>
    <row r="5929" spans="4:4" customFormat="1" x14ac:dyDescent="0.35">
      <c r="D5929" s="35"/>
    </row>
    <row r="5930" spans="4:4" customFormat="1" x14ac:dyDescent="0.35">
      <c r="D5930" s="35"/>
    </row>
    <row r="5931" spans="4:4" customFormat="1" x14ac:dyDescent="0.35">
      <c r="D5931" s="35"/>
    </row>
    <row r="5932" spans="4:4" customFormat="1" x14ac:dyDescent="0.35">
      <c r="D5932" s="35"/>
    </row>
    <row r="5933" spans="4:4" customFormat="1" x14ac:dyDescent="0.35">
      <c r="D5933" s="35"/>
    </row>
    <row r="5934" spans="4:4" customFormat="1" x14ac:dyDescent="0.35">
      <c r="D5934" s="35"/>
    </row>
    <row r="5935" spans="4:4" customFormat="1" x14ac:dyDescent="0.35">
      <c r="D5935" s="35"/>
    </row>
    <row r="5936" spans="4:4" customFormat="1" x14ac:dyDescent="0.35">
      <c r="D5936" s="35"/>
    </row>
    <row r="5937" spans="4:4" customFormat="1" x14ac:dyDescent="0.35">
      <c r="D5937" s="35"/>
    </row>
    <row r="5938" spans="4:4" customFormat="1" x14ac:dyDescent="0.35">
      <c r="D5938" s="35"/>
    </row>
    <row r="5939" spans="4:4" customFormat="1" x14ac:dyDescent="0.35">
      <c r="D5939" s="35"/>
    </row>
    <row r="5940" spans="4:4" customFormat="1" x14ac:dyDescent="0.35">
      <c r="D5940" s="35"/>
    </row>
    <row r="5941" spans="4:4" customFormat="1" x14ac:dyDescent="0.35">
      <c r="D5941" s="35"/>
    </row>
    <row r="5942" spans="4:4" customFormat="1" x14ac:dyDescent="0.35">
      <c r="D5942" s="35"/>
    </row>
    <row r="5943" spans="4:4" customFormat="1" x14ac:dyDescent="0.35">
      <c r="D5943" s="35"/>
    </row>
    <row r="5944" spans="4:4" customFormat="1" x14ac:dyDescent="0.35">
      <c r="D5944" s="35"/>
    </row>
    <row r="5945" spans="4:4" customFormat="1" x14ac:dyDescent="0.35">
      <c r="D5945" s="35"/>
    </row>
    <row r="5946" spans="4:4" customFormat="1" x14ac:dyDescent="0.35">
      <c r="D5946" s="35"/>
    </row>
    <row r="5947" spans="4:4" customFormat="1" x14ac:dyDescent="0.35">
      <c r="D5947" s="35"/>
    </row>
    <row r="5948" spans="4:4" customFormat="1" x14ac:dyDescent="0.35">
      <c r="D5948" s="35"/>
    </row>
    <row r="5949" spans="4:4" customFormat="1" x14ac:dyDescent="0.35">
      <c r="D5949" s="35"/>
    </row>
    <row r="5950" spans="4:4" customFormat="1" x14ac:dyDescent="0.35">
      <c r="D5950" s="35"/>
    </row>
    <row r="5951" spans="4:4" customFormat="1" x14ac:dyDescent="0.35">
      <c r="D5951" s="35"/>
    </row>
    <row r="5952" spans="4:4" customFormat="1" x14ac:dyDescent="0.35">
      <c r="D5952" s="35"/>
    </row>
    <row r="5953" spans="4:4" customFormat="1" x14ac:dyDescent="0.35">
      <c r="D5953" s="35"/>
    </row>
    <row r="5954" spans="4:4" customFormat="1" x14ac:dyDescent="0.35">
      <c r="D5954" s="35"/>
    </row>
    <row r="5955" spans="4:4" customFormat="1" x14ac:dyDescent="0.35">
      <c r="D5955" s="35"/>
    </row>
    <row r="5956" spans="4:4" customFormat="1" x14ac:dyDescent="0.35">
      <c r="D5956" s="35"/>
    </row>
    <row r="5957" spans="4:4" customFormat="1" x14ac:dyDescent="0.35">
      <c r="D5957" s="35"/>
    </row>
    <row r="5958" spans="4:4" customFormat="1" x14ac:dyDescent="0.35">
      <c r="D5958" s="35"/>
    </row>
    <row r="5959" spans="4:4" customFormat="1" x14ac:dyDescent="0.35">
      <c r="D5959" s="35"/>
    </row>
    <row r="5960" spans="4:4" customFormat="1" x14ac:dyDescent="0.35">
      <c r="D5960" s="35"/>
    </row>
    <row r="5961" spans="4:4" customFormat="1" x14ac:dyDescent="0.35">
      <c r="D5961" s="35"/>
    </row>
    <row r="5962" spans="4:4" customFormat="1" x14ac:dyDescent="0.35">
      <c r="D5962" s="35"/>
    </row>
    <row r="5963" spans="4:4" customFormat="1" x14ac:dyDescent="0.35">
      <c r="D5963" s="35"/>
    </row>
    <row r="5964" spans="4:4" customFormat="1" x14ac:dyDescent="0.35">
      <c r="D5964" s="35"/>
    </row>
    <row r="5965" spans="4:4" customFormat="1" x14ac:dyDescent="0.35">
      <c r="D5965" s="35"/>
    </row>
    <row r="5966" spans="4:4" customFormat="1" x14ac:dyDescent="0.35">
      <c r="D5966" s="35"/>
    </row>
    <row r="5967" spans="4:4" customFormat="1" x14ac:dyDescent="0.35">
      <c r="D5967" s="35"/>
    </row>
    <row r="5968" spans="4:4" customFormat="1" x14ac:dyDescent="0.35">
      <c r="D5968" s="35"/>
    </row>
    <row r="5969" spans="4:4" customFormat="1" x14ac:dyDescent="0.35">
      <c r="D5969" s="35"/>
    </row>
    <row r="5970" spans="4:4" customFormat="1" x14ac:dyDescent="0.35">
      <c r="D5970" s="35"/>
    </row>
    <row r="5971" spans="4:4" customFormat="1" x14ac:dyDescent="0.35">
      <c r="D5971" s="35"/>
    </row>
    <row r="5972" spans="4:4" customFormat="1" x14ac:dyDescent="0.35">
      <c r="D5972" s="35"/>
    </row>
    <row r="5973" spans="4:4" customFormat="1" x14ac:dyDescent="0.35">
      <c r="D5973" s="35"/>
    </row>
    <row r="5974" spans="4:4" customFormat="1" x14ac:dyDescent="0.35">
      <c r="D5974" s="35"/>
    </row>
    <row r="5975" spans="4:4" customFormat="1" x14ac:dyDescent="0.35">
      <c r="D5975" s="35"/>
    </row>
    <row r="5976" spans="4:4" customFormat="1" x14ac:dyDescent="0.35">
      <c r="D5976" s="35"/>
    </row>
    <row r="5977" spans="4:4" customFormat="1" x14ac:dyDescent="0.35">
      <c r="D5977" s="35"/>
    </row>
    <row r="5978" spans="4:4" customFormat="1" x14ac:dyDescent="0.35">
      <c r="D5978" s="35"/>
    </row>
    <row r="5979" spans="4:4" customFormat="1" x14ac:dyDescent="0.35">
      <c r="D5979" s="35"/>
    </row>
    <row r="5980" spans="4:4" customFormat="1" x14ac:dyDescent="0.35">
      <c r="D5980" s="35"/>
    </row>
    <row r="5981" spans="4:4" customFormat="1" x14ac:dyDescent="0.35">
      <c r="D5981" s="35"/>
    </row>
    <row r="5982" spans="4:4" customFormat="1" x14ac:dyDescent="0.35">
      <c r="D5982" s="35"/>
    </row>
    <row r="5983" spans="4:4" customFormat="1" x14ac:dyDescent="0.35">
      <c r="D5983" s="35"/>
    </row>
    <row r="5984" spans="4:4" customFormat="1" x14ac:dyDescent="0.35">
      <c r="D5984" s="35"/>
    </row>
    <row r="5985" spans="4:4" customFormat="1" x14ac:dyDescent="0.35">
      <c r="D5985" s="35"/>
    </row>
    <row r="5986" spans="4:4" customFormat="1" x14ac:dyDescent="0.35">
      <c r="D5986" s="35"/>
    </row>
    <row r="5987" spans="4:4" customFormat="1" x14ac:dyDescent="0.35">
      <c r="D5987" s="35"/>
    </row>
    <row r="5988" spans="4:4" customFormat="1" x14ac:dyDescent="0.35">
      <c r="D5988" s="35"/>
    </row>
    <row r="5989" spans="4:4" customFormat="1" x14ac:dyDescent="0.35">
      <c r="D5989" s="35"/>
    </row>
    <row r="5990" spans="4:4" customFormat="1" x14ac:dyDescent="0.35">
      <c r="D5990" s="35"/>
    </row>
    <row r="5991" spans="4:4" customFormat="1" x14ac:dyDescent="0.35">
      <c r="D5991" s="35"/>
    </row>
    <row r="5992" spans="4:4" customFormat="1" x14ac:dyDescent="0.35">
      <c r="D5992" s="35"/>
    </row>
    <row r="5993" spans="4:4" customFormat="1" x14ac:dyDescent="0.35">
      <c r="D5993" s="35"/>
    </row>
    <row r="5994" spans="4:4" customFormat="1" x14ac:dyDescent="0.35">
      <c r="D5994" s="35"/>
    </row>
    <row r="5995" spans="4:4" customFormat="1" x14ac:dyDescent="0.35">
      <c r="D5995" s="35"/>
    </row>
    <row r="5996" spans="4:4" customFormat="1" x14ac:dyDescent="0.35">
      <c r="D5996" s="35"/>
    </row>
    <row r="5997" spans="4:4" customFormat="1" x14ac:dyDescent="0.35">
      <c r="D5997" s="35"/>
    </row>
    <row r="5998" spans="4:4" customFormat="1" x14ac:dyDescent="0.35">
      <c r="D5998" s="35"/>
    </row>
    <row r="5999" spans="4:4" customFormat="1" x14ac:dyDescent="0.35">
      <c r="D5999" s="35"/>
    </row>
    <row r="6000" spans="4:4" customFormat="1" x14ac:dyDescent="0.35">
      <c r="D6000" s="35"/>
    </row>
    <row r="6001" spans="4:4" customFormat="1" x14ac:dyDescent="0.35">
      <c r="D6001" s="35"/>
    </row>
    <row r="6002" spans="4:4" customFormat="1" x14ac:dyDescent="0.35">
      <c r="D6002" s="35"/>
    </row>
    <row r="6003" spans="4:4" customFormat="1" x14ac:dyDescent="0.35">
      <c r="D6003" s="35"/>
    </row>
    <row r="6004" spans="4:4" customFormat="1" x14ac:dyDescent="0.35">
      <c r="D6004" s="35"/>
    </row>
    <row r="6005" spans="4:4" customFormat="1" x14ac:dyDescent="0.35">
      <c r="D6005" s="35"/>
    </row>
    <row r="6006" spans="4:4" customFormat="1" x14ac:dyDescent="0.35">
      <c r="D6006" s="35"/>
    </row>
    <row r="6007" spans="4:4" customFormat="1" x14ac:dyDescent="0.35">
      <c r="D6007" s="35"/>
    </row>
    <row r="6008" spans="4:4" customFormat="1" x14ac:dyDescent="0.35">
      <c r="D6008" s="35"/>
    </row>
    <row r="6009" spans="4:4" customFormat="1" x14ac:dyDescent="0.35">
      <c r="D6009" s="35"/>
    </row>
    <row r="6010" spans="4:4" customFormat="1" x14ac:dyDescent="0.35">
      <c r="D6010" s="35"/>
    </row>
    <row r="6011" spans="4:4" customFormat="1" x14ac:dyDescent="0.35">
      <c r="D6011" s="35"/>
    </row>
    <row r="6012" spans="4:4" customFormat="1" x14ac:dyDescent="0.35">
      <c r="D6012" s="35"/>
    </row>
    <row r="6013" spans="4:4" customFormat="1" x14ac:dyDescent="0.35">
      <c r="D6013" s="35"/>
    </row>
    <row r="6014" spans="4:4" customFormat="1" x14ac:dyDescent="0.35">
      <c r="D6014" s="35"/>
    </row>
    <row r="6015" spans="4:4" customFormat="1" x14ac:dyDescent="0.35">
      <c r="D6015" s="35"/>
    </row>
    <row r="6016" spans="4:4" customFormat="1" x14ac:dyDescent="0.35">
      <c r="D6016" s="35"/>
    </row>
    <row r="6017" spans="4:4" customFormat="1" x14ac:dyDescent="0.35">
      <c r="D6017" s="35"/>
    </row>
    <row r="6018" spans="4:4" customFormat="1" x14ac:dyDescent="0.35">
      <c r="D6018" s="35"/>
    </row>
    <row r="6019" spans="4:4" customFormat="1" x14ac:dyDescent="0.35">
      <c r="D6019" s="35"/>
    </row>
    <row r="6020" spans="4:4" customFormat="1" x14ac:dyDescent="0.35">
      <c r="D6020" s="35"/>
    </row>
    <row r="6021" spans="4:4" customFormat="1" x14ac:dyDescent="0.35">
      <c r="D6021" s="35"/>
    </row>
    <row r="6022" spans="4:4" customFormat="1" x14ac:dyDescent="0.35">
      <c r="D6022" s="35"/>
    </row>
    <row r="6023" spans="4:4" customFormat="1" x14ac:dyDescent="0.35">
      <c r="D6023" s="35"/>
    </row>
    <row r="6024" spans="4:4" customFormat="1" x14ac:dyDescent="0.35">
      <c r="D6024" s="35"/>
    </row>
    <row r="6025" spans="4:4" customFormat="1" x14ac:dyDescent="0.35">
      <c r="D6025" s="35"/>
    </row>
    <row r="6026" spans="4:4" customFormat="1" x14ac:dyDescent="0.35">
      <c r="D6026" s="35"/>
    </row>
    <row r="6027" spans="4:4" customFormat="1" x14ac:dyDescent="0.35">
      <c r="D6027" s="35"/>
    </row>
    <row r="6028" spans="4:4" customFormat="1" x14ac:dyDescent="0.35">
      <c r="D6028" s="35"/>
    </row>
    <row r="6029" spans="4:4" customFormat="1" x14ac:dyDescent="0.35">
      <c r="D6029" s="35"/>
    </row>
    <row r="6030" spans="4:4" customFormat="1" x14ac:dyDescent="0.35">
      <c r="D6030" s="35"/>
    </row>
    <row r="6031" spans="4:4" customFormat="1" x14ac:dyDescent="0.35">
      <c r="D6031" s="35"/>
    </row>
    <row r="6032" spans="4:4" customFormat="1" x14ac:dyDescent="0.35">
      <c r="D6032" s="35"/>
    </row>
    <row r="6033" spans="4:4" customFormat="1" x14ac:dyDescent="0.35">
      <c r="D6033" s="35"/>
    </row>
    <row r="6034" spans="4:4" customFormat="1" x14ac:dyDescent="0.35">
      <c r="D6034" s="35"/>
    </row>
    <row r="6035" spans="4:4" customFormat="1" x14ac:dyDescent="0.35">
      <c r="D6035" s="35"/>
    </row>
    <row r="6036" spans="4:4" customFormat="1" x14ac:dyDescent="0.35">
      <c r="D6036" s="35"/>
    </row>
    <row r="6037" spans="4:4" customFormat="1" x14ac:dyDescent="0.35">
      <c r="D6037" s="35"/>
    </row>
    <row r="6038" spans="4:4" customFormat="1" x14ac:dyDescent="0.35">
      <c r="D6038" s="35"/>
    </row>
    <row r="6039" spans="4:4" customFormat="1" x14ac:dyDescent="0.35">
      <c r="D6039" s="35"/>
    </row>
    <row r="6040" spans="4:4" customFormat="1" x14ac:dyDescent="0.35">
      <c r="D6040" s="35"/>
    </row>
    <row r="6041" spans="4:4" customFormat="1" x14ac:dyDescent="0.35">
      <c r="D6041" s="35"/>
    </row>
    <row r="6042" spans="4:4" customFormat="1" x14ac:dyDescent="0.35">
      <c r="D6042" s="35"/>
    </row>
    <row r="6043" spans="4:4" customFormat="1" x14ac:dyDescent="0.35">
      <c r="D6043" s="35"/>
    </row>
    <row r="6044" spans="4:4" customFormat="1" x14ac:dyDescent="0.35">
      <c r="D6044" s="35"/>
    </row>
    <row r="6045" spans="4:4" customFormat="1" x14ac:dyDescent="0.35">
      <c r="D6045" s="35"/>
    </row>
    <row r="6046" spans="4:4" customFormat="1" x14ac:dyDescent="0.35">
      <c r="D6046" s="35"/>
    </row>
    <row r="6047" spans="4:4" customFormat="1" x14ac:dyDescent="0.35">
      <c r="D6047" s="35"/>
    </row>
    <row r="6048" spans="4:4" customFormat="1" x14ac:dyDescent="0.35">
      <c r="D6048" s="35"/>
    </row>
    <row r="6049" spans="4:4" customFormat="1" x14ac:dyDescent="0.35">
      <c r="D6049" s="35"/>
    </row>
    <row r="6050" spans="4:4" customFormat="1" x14ac:dyDescent="0.35">
      <c r="D6050" s="35"/>
    </row>
    <row r="6051" spans="4:4" customFormat="1" x14ac:dyDescent="0.35">
      <c r="D6051" s="35"/>
    </row>
    <row r="6052" spans="4:4" customFormat="1" x14ac:dyDescent="0.35">
      <c r="D6052" s="35"/>
    </row>
    <row r="6053" spans="4:4" customFormat="1" x14ac:dyDescent="0.35">
      <c r="D6053" s="35"/>
    </row>
    <row r="6054" spans="4:4" customFormat="1" x14ac:dyDescent="0.35">
      <c r="D6054" s="35"/>
    </row>
    <row r="6055" spans="4:4" customFormat="1" x14ac:dyDescent="0.35">
      <c r="D6055" s="35"/>
    </row>
    <row r="6056" spans="4:4" customFormat="1" x14ac:dyDescent="0.35">
      <c r="D6056" s="35"/>
    </row>
    <row r="6057" spans="4:4" customFormat="1" x14ac:dyDescent="0.35">
      <c r="D6057" s="35"/>
    </row>
    <row r="6058" spans="4:4" customFormat="1" x14ac:dyDescent="0.35">
      <c r="D6058" s="35"/>
    </row>
    <row r="6059" spans="4:4" customFormat="1" x14ac:dyDescent="0.35">
      <c r="D6059" s="35"/>
    </row>
    <row r="6060" spans="4:4" customFormat="1" x14ac:dyDescent="0.35">
      <c r="D6060" s="35"/>
    </row>
    <row r="6061" spans="4:4" customFormat="1" x14ac:dyDescent="0.35">
      <c r="D6061" s="35"/>
    </row>
    <row r="6062" spans="4:4" customFormat="1" x14ac:dyDescent="0.35">
      <c r="D6062" s="35"/>
    </row>
    <row r="6063" spans="4:4" customFormat="1" x14ac:dyDescent="0.35">
      <c r="D6063" s="35"/>
    </row>
    <row r="6064" spans="4:4" customFormat="1" x14ac:dyDescent="0.35">
      <c r="D6064" s="35"/>
    </row>
    <row r="6065" spans="4:4" customFormat="1" x14ac:dyDescent="0.35">
      <c r="D6065" s="35"/>
    </row>
    <row r="6066" spans="4:4" customFormat="1" x14ac:dyDescent="0.35">
      <c r="D6066" s="35"/>
    </row>
    <row r="6067" spans="4:4" customFormat="1" x14ac:dyDescent="0.35">
      <c r="D6067" s="35"/>
    </row>
    <row r="6068" spans="4:4" customFormat="1" x14ac:dyDescent="0.35">
      <c r="D6068" s="35"/>
    </row>
    <row r="6069" spans="4:4" customFormat="1" x14ac:dyDescent="0.35">
      <c r="D6069" s="35"/>
    </row>
    <row r="6070" spans="4:4" customFormat="1" x14ac:dyDescent="0.35">
      <c r="D6070" s="35"/>
    </row>
    <row r="6071" spans="4:4" customFormat="1" x14ac:dyDescent="0.35">
      <c r="D6071" s="35"/>
    </row>
    <row r="6072" spans="4:4" customFormat="1" x14ac:dyDescent="0.35">
      <c r="D6072" s="35"/>
    </row>
    <row r="6073" spans="4:4" customFormat="1" x14ac:dyDescent="0.35">
      <c r="D6073" s="35"/>
    </row>
    <row r="6074" spans="4:4" customFormat="1" x14ac:dyDescent="0.35">
      <c r="D6074" s="35"/>
    </row>
    <row r="6075" spans="4:4" customFormat="1" x14ac:dyDescent="0.35">
      <c r="D6075" s="35"/>
    </row>
    <row r="6076" spans="4:4" customFormat="1" x14ac:dyDescent="0.35">
      <c r="D6076" s="35"/>
    </row>
    <row r="6077" spans="4:4" customFormat="1" x14ac:dyDescent="0.35">
      <c r="D6077" s="35"/>
    </row>
    <row r="6078" spans="4:4" customFormat="1" x14ac:dyDescent="0.35">
      <c r="D6078" s="35"/>
    </row>
    <row r="6079" spans="4:4" customFormat="1" x14ac:dyDescent="0.35">
      <c r="D6079" s="35"/>
    </row>
    <row r="6080" spans="4:4" customFormat="1" x14ac:dyDescent="0.35">
      <c r="D6080" s="35"/>
    </row>
    <row r="6081" spans="4:4" customFormat="1" x14ac:dyDescent="0.35">
      <c r="D6081" s="35"/>
    </row>
    <row r="6082" spans="4:4" customFormat="1" x14ac:dyDescent="0.35">
      <c r="D6082" s="35"/>
    </row>
    <row r="6083" spans="4:4" customFormat="1" x14ac:dyDescent="0.35">
      <c r="D6083" s="35"/>
    </row>
    <row r="6084" spans="4:4" customFormat="1" x14ac:dyDescent="0.35">
      <c r="D6084" s="35"/>
    </row>
    <row r="6085" spans="4:4" customFormat="1" x14ac:dyDescent="0.35">
      <c r="D6085" s="35"/>
    </row>
    <row r="6086" spans="4:4" customFormat="1" x14ac:dyDescent="0.35">
      <c r="D6086" s="35"/>
    </row>
    <row r="6087" spans="4:4" customFormat="1" x14ac:dyDescent="0.35">
      <c r="D6087" s="35"/>
    </row>
    <row r="6088" spans="4:4" customFormat="1" x14ac:dyDescent="0.35">
      <c r="D6088" s="35"/>
    </row>
    <row r="6089" spans="4:4" customFormat="1" x14ac:dyDescent="0.35">
      <c r="D6089" s="35"/>
    </row>
    <row r="6090" spans="4:4" customFormat="1" x14ac:dyDescent="0.35">
      <c r="D6090" s="35"/>
    </row>
    <row r="6091" spans="4:4" customFormat="1" x14ac:dyDescent="0.35">
      <c r="D6091" s="35"/>
    </row>
    <row r="6092" spans="4:4" customFormat="1" x14ac:dyDescent="0.35">
      <c r="D6092" s="35"/>
    </row>
    <row r="6093" spans="4:4" customFormat="1" x14ac:dyDescent="0.35">
      <c r="D6093" s="35"/>
    </row>
    <row r="6094" spans="4:4" customFormat="1" x14ac:dyDescent="0.35">
      <c r="D6094" s="35"/>
    </row>
    <row r="6095" spans="4:4" customFormat="1" x14ac:dyDescent="0.35">
      <c r="D6095" s="35"/>
    </row>
    <row r="6096" spans="4:4" customFormat="1" x14ac:dyDescent="0.35">
      <c r="D6096" s="35"/>
    </row>
    <row r="6097" spans="4:4" customFormat="1" x14ac:dyDescent="0.35">
      <c r="D6097" s="35"/>
    </row>
    <row r="6098" spans="4:4" customFormat="1" x14ac:dyDescent="0.35">
      <c r="D6098" s="35"/>
    </row>
    <row r="6099" spans="4:4" customFormat="1" x14ac:dyDescent="0.35">
      <c r="D6099" s="35"/>
    </row>
    <row r="6100" spans="4:4" customFormat="1" x14ac:dyDescent="0.35">
      <c r="D6100" s="35"/>
    </row>
    <row r="6101" spans="4:4" customFormat="1" x14ac:dyDescent="0.35">
      <c r="D6101" s="35"/>
    </row>
    <row r="6102" spans="4:4" customFormat="1" x14ac:dyDescent="0.35">
      <c r="D6102" s="35"/>
    </row>
    <row r="6103" spans="4:4" customFormat="1" x14ac:dyDescent="0.35">
      <c r="D6103" s="35"/>
    </row>
    <row r="6104" spans="4:4" customFormat="1" x14ac:dyDescent="0.35">
      <c r="D6104" s="35"/>
    </row>
    <row r="6105" spans="4:4" customFormat="1" x14ac:dyDescent="0.35">
      <c r="D6105" s="35"/>
    </row>
    <row r="6106" spans="4:4" customFormat="1" x14ac:dyDescent="0.35">
      <c r="D6106" s="35"/>
    </row>
    <row r="6107" spans="4:4" customFormat="1" x14ac:dyDescent="0.35">
      <c r="D6107" s="35"/>
    </row>
    <row r="6108" spans="4:4" customFormat="1" x14ac:dyDescent="0.35">
      <c r="D6108" s="35"/>
    </row>
    <row r="6109" spans="4:4" customFormat="1" x14ac:dyDescent="0.35">
      <c r="D6109" s="35"/>
    </row>
    <row r="6110" spans="4:4" customFormat="1" x14ac:dyDescent="0.35">
      <c r="D6110" s="35"/>
    </row>
    <row r="6111" spans="4:4" customFormat="1" x14ac:dyDescent="0.35">
      <c r="D6111" s="35"/>
    </row>
    <row r="6112" spans="4:4" customFormat="1" x14ac:dyDescent="0.35">
      <c r="D6112" s="35"/>
    </row>
    <row r="6113" spans="4:4" customFormat="1" x14ac:dyDescent="0.35">
      <c r="D6113" s="35"/>
    </row>
    <row r="6114" spans="4:4" customFormat="1" x14ac:dyDescent="0.35">
      <c r="D6114" s="35"/>
    </row>
    <row r="6115" spans="4:4" customFormat="1" x14ac:dyDescent="0.35">
      <c r="D6115" s="35"/>
    </row>
    <row r="6116" spans="4:4" customFormat="1" x14ac:dyDescent="0.35">
      <c r="D6116" s="35"/>
    </row>
    <row r="6117" spans="4:4" customFormat="1" x14ac:dyDescent="0.35">
      <c r="D6117" s="35"/>
    </row>
    <row r="6118" spans="4:4" customFormat="1" x14ac:dyDescent="0.35">
      <c r="D6118" s="35"/>
    </row>
    <row r="6119" spans="4:4" customFormat="1" x14ac:dyDescent="0.35">
      <c r="D6119" s="35"/>
    </row>
    <row r="6120" spans="4:4" customFormat="1" x14ac:dyDescent="0.35">
      <c r="D6120" s="35"/>
    </row>
    <row r="6121" spans="4:4" customFormat="1" x14ac:dyDescent="0.35">
      <c r="D6121" s="35"/>
    </row>
    <row r="6122" spans="4:4" customFormat="1" x14ac:dyDescent="0.35">
      <c r="D6122" s="35"/>
    </row>
    <row r="6123" spans="4:4" customFormat="1" x14ac:dyDescent="0.35">
      <c r="D6123" s="35"/>
    </row>
    <row r="6124" spans="4:4" customFormat="1" x14ac:dyDescent="0.35">
      <c r="D6124" s="35"/>
    </row>
    <row r="6125" spans="4:4" customFormat="1" x14ac:dyDescent="0.35">
      <c r="D6125" s="35"/>
    </row>
    <row r="6126" spans="4:4" customFormat="1" x14ac:dyDescent="0.35">
      <c r="D6126" s="35"/>
    </row>
    <row r="6127" spans="4:4" customFormat="1" x14ac:dyDescent="0.35">
      <c r="D6127" s="35"/>
    </row>
    <row r="6128" spans="4:4" customFormat="1" x14ac:dyDescent="0.35">
      <c r="D6128" s="35"/>
    </row>
    <row r="6129" spans="4:4" customFormat="1" x14ac:dyDescent="0.35">
      <c r="D6129" s="35"/>
    </row>
    <row r="6130" spans="4:4" customFormat="1" x14ac:dyDescent="0.35">
      <c r="D6130" s="35"/>
    </row>
    <row r="6131" spans="4:4" customFormat="1" x14ac:dyDescent="0.35">
      <c r="D6131" s="35"/>
    </row>
    <row r="6132" spans="4:4" customFormat="1" x14ac:dyDescent="0.35">
      <c r="D6132" s="35"/>
    </row>
    <row r="6133" spans="4:4" customFormat="1" x14ac:dyDescent="0.35">
      <c r="D6133" s="35"/>
    </row>
    <row r="6134" spans="4:4" customFormat="1" x14ac:dyDescent="0.35">
      <c r="D6134" s="35"/>
    </row>
    <row r="6135" spans="4:4" customFormat="1" x14ac:dyDescent="0.35">
      <c r="D6135" s="35"/>
    </row>
    <row r="6136" spans="4:4" customFormat="1" x14ac:dyDescent="0.35">
      <c r="D6136" s="35"/>
    </row>
    <row r="6137" spans="4:4" customFormat="1" x14ac:dyDescent="0.35">
      <c r="D6137" s="35"/>
    </row>
    <row r="6138" spans="4:4" customFormat="1" x14ac:dyDescent="0.35">
      <c r="D6138" s="35"/>
    </row>
    <row r="6139" spans="4:4" customFormat="1" x14ac:dyDescent="0.35">
      <c r="D6139" s="35"/>
    </row>
    <row r="6140" spans="4:4" customFormat="1" x14ac:dyDescent="0.35">
      <c r="D6140" s="35"/>
    </row>
    <row r="6141" spans="4:4" customFormat="1" x14ac:dyDescent="0.35">
      <c r="D6141" s="35"/>
    </row>
    <row r="6142" spans="4:4" customFormat="1" x14ac:dyDescent="0.35">
      <c r="D6142" s="35"/>
    </row>
    <row r="6143" spans="4:4" customFormat="1" x14ac:dyDescent="0.35">
      <c r="D6143" s="35"/>
    </row>
    <row r="6144" spans="4:4" customFormat="1" x14ac:dyDescent="0.35">
      <c r="D6144" s="35"/>
    </row>
    <row r="6145" spans="4:4" customFormat="1" x14ac:dyDescent="0.35">
      <c r="D6145" s="35"/>
    </row>
    <row r="6146" spans="4:4" customFormat="1" x14ac:dyDescent="0.35">
      <c r="D6146" s="35"/>
    </row>
    <row r="6147" spans="4:4" customFormat="1" x14ac:dyDescent="0.35">
      <c r="D6147" s="35"/>
    </row>
    <row r="6148" spans="4:4" customFormat="1" x14ac:dyDescent="0.35">
      <c r="D6148" s="35"/>
    </row>
    <row r="6149" spans="4:4" customFormat="1" x14ac:dyDescent="0.35">
      <c r="D6149" s="35"/>
    </row>
    <row r="6150" spans="4:4" customFormat="1" x14ac:dyDescent="0.35">
      <c r="D6150" s="35"/>
    </row>
    <row r="6151" spans="4:4" customFormat="1" x14ac:dyDescent="0.35">
      <c r="D6151" s="35"/>
    </row>
    <row r="6152" spans="4:4" customFormat="1" x14ac:dyDescent="0.35">
      <c r="D6152" s="35"/>
    </row>
    <row r="6153" spans="4:4" customFormat="1" x14ac:dyDescent="0.35">
      <c r="D6153" s="35"/>
    </row>
    <row r="6154" spans="4:4" customFormat="1" x14ac:dyDescent="0.35">
      <c r="D6154" s="35"/>
    </row>
    <row r="6155" spans="4:4" customFormat="1" x14ac:dyDescent="0.35">
      <c r="D6155" s="35"/>
    </row>
    <row r="6156" spans="4:4" customFormat="1" x14ac:dyDescent="0.35">
      <c r="D6156" s="35"/>
    </row>
    <row r="6157" spans="4:4" customFormat="1" x14ac:dyDescent="0.35">
      <c r="D6157" s="35"/>
    </row>
    <row r="6158" spans="4:4" customFormat="1" x14ac:dyDescent="0.35">
      <c r="D6158" s="35"/>
    </row>
    <row r="6159" spans="4:4" customFormat="1" x14ac:dyDescent="0.35">
      <c r="D6159" s="35"/>
    </row>
    <row r="6160" spans="4:4" customFormat="1" x14ac:dyDescent="0.35">
      <c r="D6160" s="35"/>
    </row>
    <row r="6161" spans="4:4" customFormat="1" x14ac:dyDescent="0.35">
      <c r="D6161" s="35"/>
    </row>
    <row r="6162" spans="4:4" customFormat="1" x14ac:dyDescent="0.35">
      <c r="D6162" s="35"/>
    </row>
    <row r="6163" spans="4:4" customFormat="1" x14ac:dyDescent="0.35">
      <c r="D6163" s="35"/>
    </row>
    <row r="6164" spans="4:4" customFormat="1" x14ac:dyDescent="0.35">
      <c r="D6164" s="35"/>
    </row>
    <row r="6165" spans="4:4" customFormat="1" x14ac:dyDescent="0.35">
      <c r="D6165" s="35"/>
    </row>
    <row r="6166" spans="4:4" customFormat="1" x14ac:dyDescent="0.35">
      <c r="D6166" s="35"/>
    </row>
    <row r="6167" spans="4:4" customFormat="1" x14ac:dyDescent="0.35">
      <c r="D6167" s="35"/>
    </row>
    <row r="6168" spans="4:4" customFormat="1" x14ac:dyDescent="0.35">
      <c r="D6168" s="35"/>
    </row>
    <row r="6169" spans="4:4" customFormat="1" x14ac:dyDescent="0.35">
      <c r="D6169" s="35"/>
    </row>
    <row r="6170" spans="4:4" customFormat="1" x14ac:dyDescent="0.35">
      <c r="D6170" s="35"/>
    </row>
    <row r="6171" spans="4:4" customFormat="1" x14ac:dyDescent="0.35">
      <c r="D6171" s="35"/>
    </row>
    <row r="6172" spans="4:4" customFormat="1" x14ac:dyDescent="0.35">
      <c r="D6172" s="35"/>
    </row>
    <row r="6173" spans="4:4" customFormat="1" x14ac:dyDescent="0.35">
      <c r="D6173" s="35"/>
    </row>
    <row r="6174" spans="4:4" customFormat="1" x14ac:dyDescent="0.35">
      <c r="D6174" s="35"/>
    </row>
    <row r="6175" spans="4:4" customFormat="1" x14ac:dyDescent="0.35">
      <c r="D6175" s="35"/>
    </row>
    <row r="6176" spans="4:4" customFormat="1" x14ac:dyDescent="0.35">
      <c r="D6176" s="35"/>
    </row>
    <row r="6177" spans="4:4" customFormat="1" x14ac:dyDescent="0.35">
      <c r="D6177" s="35"/>
    </row>
    <row r="6178" spans="4:4" customFormat="1" x14ac:dyDescent="0.35">
      <c r="D6178" s="35"/>
    </row>
    <row r="6179" spans="4:4" customFormat="1" x14ac:dyDescent="0.35">
      <c r="D6179" s="35"/>
    </row>
    <row r="6180" spans="4:4" customFormat="1" x14ac:dyDescent="0.35">
      <c r="D6180" s="35"/>
    </row>
    <row r="6181" spans="4:4" customFormat="1" x14ac:dyDescent="0.35">
      <c r="D6181" s="35"/>
    </row>
    <row r="6182" spans="4:4" customFormat="1" x14ac:dyDescent="0.35">
      <c r="D6182" s="35"/>
    </row>
    <row r="6183" spans="4:4" customFormat="1" x14ac:dyDescent="0.35">
      <c r="D6183" s="35"/>
    </row>
    <row r="6184" spans="4:4" customFormat="1" x14ac:dyDescent="0.35">
      <c r="D6184" s="35"/>
    </row>
    <row r="6185" spans="4:4" customFormat="1" x14ac:dyDescent="0.35">
      <c r="D6185" s="35"/>
    </row>
    <row r="6186" spans="4:4" customFormat="1" x14ac:dyDescent="0.35">
      <c r="D6186" s="35"/>
    </row>
    <row r="6187" spans="4:4" customFormat="1" x14ac:dyDescent="0.35">
      <c r="D6187" s="35"/>
    </row>
    <row r="6188" spans="4:4" customFormat="1" x14ac:dyDescent="0.35">
      <c r="D6188" s="35"/>
    </row>
    <row r="6189" spans="4:4" customFormat="1" x14ac:dyDescent="0.35">
      <c r="D6189" s="35"/>
    </row>
    <row r="6190" spans="4:4" customFormat="1" x14ac:dyDescent="0.35">
      <c r="D6190" s="35"/>
    </row>
    <row r="6191" spans="4:4" customFormat="1" x14ac:dyDescent="0.35">
      <c r="D6191" s="35"/>
    </row>
    <row r="6192" spans="4:4" customFormat="1" x14ac:dyDescent="0.35">
      <c r="D6192" s="35"/>
    </row>
    <row r="6193" spans="4:4" customFormat="1" x14ac:dyDescent="0.35">
      <c r="D6193" s="35"/>
    </row>
    <row r="6194" spans="4:4" customFormat="1" x14ac:dyDescent="0.35">
      <c r="D6194" s="35"/>
    </row>
    <row r="6195" spans="4:4" customFormat="1" x14ac:dyDescent="0.35">
      <c r="D6195" s="35"/>
    </row>
    <row r="6196" spans="4:4" customFormat="1" x14ac:dyDescent="0.35">
      <c r="D6196" s="35"/>
    </row>
    <row r="6197" spans="4:4" customFormat="1" x14ac:dyDescent="0.35">
      <c r="D6197" s="35"/>
    </row>
    <row r="6198" spans="4:4" customFormat="1" x14ac:dyDescent="0.35">
      <c r="D6198" s="35"/>
    </row>
    <row r="6199" spans="4:4" customFormat="1" x14ac:dyDescent="0.35">
      <c r="D6199" s="35"/>
    </row>
    <row r="6200" spans="4:4" customFormat="1" x14ac:dyDescent="0.35">
      <c r="D6200" s="35"/>
    </row>
    <row r="6201" spans="4:4" customFormat="1" x14ac:dyDescent="0.35">
      <c r="D6201" s="35"/>
    </row>
    <row r="6202" spans="4:4" customFormat="1" x14ac:dyDescent="0.35">
      <c r="D6202" s="35"/>
    </row>
    <row r="6203" spans="4:4" customFormat="1" x14ac:dyDescent="0.35">
      <c r="D6203" s="35"/>
    </row>
    <row r="6204" spans="4:4" customFormat="1" x14ac:dyDescent="0.35">
      <c r="D6204" s="35"/>
    </row>
    <row r="6205" spans="4:4" customFormat="1" x14ac:dyDescent="0.35">
      <c r="D6205" s="35"/>
    </row>
    <row r="6206" spans="4:4" customFormat="1" x14ac:dyDescent="0.35">
      <c r="D6206" s="35"/>
    </row>
    <row r="6207" spans="4:4" customFormat="1" x14ac:dyDescent="0.35">
      <c r="D6207" s="35"/>
    </row>
    <row r="6208" spans="4:4" customFormat="1" x14ac:dyDescent="0.35">
      <c r="D6208" s="35"/>
    </row>
    <row r="6209" spans="4:4" customFormat="1" x14ac:dyDescent="0.35">
      <c r="D6209" s="35"/>
    </row>
    <row r="6210" spans="4:4" customFormat="1" x14ac:dyDescent="0.35">
      <c r="D6210" s="35"/>
    </row>
    <row r="6211" spans="4:4" customFormat="1" x14ac:dyDescent="0.35">
      <c r="D6211" s="35"/>
    </row>
    <row r="6212" spans="4:4" customFormat="1" x14ac:dyDescent="0.35">
      <c r="D6212" s="35"/>
    </row>
    <row r="6213" spans="4:4" customFormat="1" x14ac:dyDescent="0.35">
      <c r="D6213" s="35"/>
    </row>
    <row r="6214" spans="4:4" customFormat="1" x14ac:dyDescent="0.35">
      <c r="D6214" s="35"/>
    </row>
    <row r="6215" spans="4:4" customFormat="1" x14ac:dyDescent="0.35">
      <c r="D6215" s="35"/>
    </row>
    <row r="6216" spans="4:4" customFormat="1" x14ac:dyDescent="0.35">
      <c r="D6216" s="35"/>
    </row>
    <row r="6217" spans="4:4" customFormat="1" x14ac:dyDescent="0.35">
      <c r="D6217" s="35"/>
    </row>
    <row r="6218" spans="4:4" customFormat="1" x14ac:dyDescent="0.35">
      <c r="D6218" s="35"/>
    </row>
    <row r="6219" spans="4:4" customFormat="1" x14ac:dyDescent="0.35">
      <c r="D6219" s="35"/>
    </row>
    <row r="6220" spans="4:4" customFormat="1" x14ac:dyDescent="0.35">
      <c r="D6220" s="35"/>
    </row>
    <row r="6221" spans="4:4" customFormat="1" x14ac:dyDescent="0.35">
      <c r="D6221" s="35"/>
    </row>
    <row r="6222" spans="4:4" customFormat="1" x14ac:dyDescent="0.35">
      <c r="D6222" s="35"/>
    </row>
    <row r="6223" spans="4:4" customFormat="1" x14ac:dyDescent="0.35">
      <c r="D6223" s="35"/>
    </row>
    <row r="6224" spans="4:4" customFormat="1" x14ac:dyDescent="0.35">
      <c r="D6224" s="35"/>
    </row>
    <row r="6225" spans="4:4" customFormat="1" x14ac:dyDescent="0.35">
      <c r="D6225" s="35"/>
    </row>
    <row r="6226" spans="4:4" customFormat="1" x14ac:dyDescent="0.35">
      <c r="D6226" s="35"/>
    </row>
    <row r="6227" spans="4:4" customFormat="1" x14ac:dyDescent="0.35">
      <c r="D6227" s="35"/>
    </row>
    <row r="6228" spans="4:4" customFormat="1" x14ac:dyDescent="0.35">
      <c r="D6228" s="35"/>
    </row>
    <row r="6229" spans="4:4" customFormat="1" x14ac:dyDescent="0.35">
      <c r="D6229" s="35"/>
    </row>
    <row r="6230" spans="4:4" customFormat="1" x14ac:dyDescent="0.35">
      <c r="D6230" s="35"/>
    </row>
    <row r="6231" spans="4:4" customFormat="1" x14ac:dyDescent="0.35">
      <c r="D6231" s="35"/>
    </row>
    <row r="6232" spans="4:4" customFormat="1" x14ac:dyDescent="0.35">
      <c r="D6232" s="35"/>
    </row>
    <row r="6233" spans="4:4" customFormat="1" x14ac:dyDescent="0.35">
      <c r="D6233" s="35"/>
    </row>
    <row r="6234" spans="4:4" customFormat="1" x14ac:dyDescent="0.35">
      <c r="D6234" s="35"/>
    </row>
    <row r="6235" spans="4:4" customFormat="1" x14ac:dyDescent="0.35">
      <c r="D6235" s="35"/>
    </row>
    <row r="6236" spans="4:4" customFormat="1" x14ac:dyDescent="0.35">
      <c r="D6236" s="35"/>
    </row>
    <row r="6237" spans="4:4" customFormat="1" x14ac:dyDescent="0.35">
      <c r="D6237" s="35"/>
    </row>
    <row r="6238" spans="4:4" customFormat="1" x14ac:dyDescent="0.35">
      <c r="D6238" s="35"/>
    </row>
    <row r="6239" spans="4:4" customFormat="1" x14ac:dyDescent="0.35">
      <c r="D6239" s="35"/>
    </row>
    <row r="6240" spans="4:4" customFormat="1" x14ac:dyDescent="0.35">
      <c r="D6240" s="35"/>
    </row>
    <row r="6241" spans="4:4" customFormat="1" x14ac:dyDescent="0.35">
      <c r="D6241" s="35"/>
    </row>
    <row r="6242" spans="4:4" customFormat="1" x14ac:dyDescent="0.35">
      <c r="D6242" s="35"/>
    </row>
    <row r="6243" spans="4:4" customFormat="1" x14ac:dyDescent="0.35">
      <c r="D6243" s="35"/>
    </row>
    <row r="6244" spans="4:4" customFormat="1" x14ac:dyDescent="0.35">
      <c r="D6244" s="35"/>
    </row>
    <row r="6245" spans="4:4" customFormat="1" x14ac:dyDescent="0.35">
      <c r="D6245" s="35"/>
    </row>
    <row r="6246" spans="4:4" customFormat="1" x14ac:dyDescent="0.35">
      <c r="D6246" s="35"/>
    </row>
    <row r="6247" spans="4:4" customFormat="1" x14ac:dyDescent="0.35">
      <c r="D6247" s="35"/>
    </row>
    <row r="6248" spans="4:4" customFormat="1" x14ac:dyDescent="0.35">
      <c r="D6248" s="35"/>
    </row>
    <row r="6249" spans="4:4" customFormat="1" x14ac:dyDescent="0.35">
      <c r="D6249" s="35"/>
    </row>
    <row r="6250" spans="4:4" customFormat="1" x14ac:dyDescent="0.35">
      <c r="D6250" s="35"/>
    </row>
    <row r="6251" spans="4:4" customFormat="1" x14ac:dyDescent="0.35">
      <c r="D6251" s="35"/>
    </row>
    <row r="6252" spans="4:4" customFormat="1" x14ac:dyDescent="0.35">
      <c r="D6252" s="35"/>
    </row>
    <row r="6253" spans="4:4" customFormat="1" x14ac:dyDescent="0.35">
      <c r="D6253" s="35"/>
    </row>
    <row r="6254" spans="4:4" customFormat="1" x14ac:dyDescent="0.35">
      <c r="D6254" s="35"/>
    </row>
    <row r="6255" spans="4:4" customFormat="1" x14ac:dyDescent="0.35">
      <c r="D6255" s="35"/>
    </row>
    <row r="6256" spans="4:4" customFormat="1" x14ac:dyDescent="0.35">
      <c r="D6256" s="35"/>
    </row>
    <row r="6257" spans="4:4" customFormat="1" x14ac:dyDescent="0.35">
      <c r="D6257" s="35"/>
    </row>
    <row r="6258" spans="4:4" customFormat="1" x14ac:dyDescent="0.35">
      <c r="D6258" s="35"/>
    </row>
    <row r="6259" spans="4:4" customFormat="1" x14ac:dyDescent="0.35">
      <c r="D6259" s="35"/>
    </row>
    <row r="6260" spans="4:4" customFormat="1" x14ac:dyDescent="0.35">
      <c r="D6260" s="35"/>
    </row>
    <row r="6261" spans="4:4" customFormat="1" x14ac:dyDescent="0.35">
      <c r="D6261" s="35"/>
    </row>
    <row r="6262" spans="4:4" customFormat="1" x14ac:dyDescent="0.35">
      <c r="D6262" s="35"/>
    </row>
    <row r="6263" spans="4:4" customFormat="1" x14ac:dyDescent="0.35">
      <c r="D6263" s="35"/>
    </row>
    <row r="6264" spans="4:4" customFormat="1" x14ac:dyDescent="0.35">
      <c r="D6264" s="35"/>
    </row>
    <row r="6265" spans="4:4" customFormat="1" x14ac:dyDescent="0.35">
      <c r="D6265" s="35"/>
    </row>
    <row r="6266" spans="4:4" customFormat="1" x14ac:dyDescent="0.35">
      <c r="D6266" s="35"/>
    </row>
    <row r="6267" spans="4:4" customFormat="1" x14ac:dyDescent="0.35">
      <c r="D6267" s="35"/>
    </row>
    <row r="6268" spans="4:4" customFormat="1" x14ac:dyDescent="0.35">
      <c r="D6268" s="35"/>
    </row>
    <row r="6269" spans="4:4" customFormat="1" x14ac:dyDescent="0.35">
      <c r="D6269" s="35"/>
    </row>
    <row r="6270" spans="4:4" customFormat="1" x14ac:dyDescent="0.35">
      <c r="D6270" s="35"/>
    </row>
    <row r="6271" spans="4:4" customFormat="1" x14ac:dyDescent="0.35">
      <c r="D6271" s="35"/>
    </row>
    <row r="6272" spans="4:4" customFormat="1" x14ac:dyDescent="0.35">
      <c r="D6272" s="35"/>
    </row>
    <row r="6273" spans="4:4" customFormat="1" x14ac:dyDescent="0.35">
      <c r="D6273" s="35"/>
    </row>
    <row r="6274" spans="4:4" customFormat="1" x14ac:dyDescent="0.35">
      <c r="D6274" s="35"/>
    </row>
    <row r="6275" spans="4:4" customFormat="1" x14ac:dyDescent="0.35">
      <c r="D6275" s="35"/>
    </row>
    <row r="6276" spans="4:4" customFormat="1" x14ac:dyDescent="0.35">
      <c r="D6276" s="35"/>
    </row>
    <row r="6277" spans="4:4" customFormat="1" x14ac:dyDescent="0.35">
      <c r="D6277" s="35"/>
    </row>
    <row r="6278" spans="4:4" customFormat="1" x14ac:dyDescent="0.35">
      <c r="D6278" s="35"/>
    </row>
    <row r="6279" spans="4:4" customFormat="1" x14ac:dyDescent="0.35">
      <c r="D6279" s="35"/>
    </row>
    <row r="6280" spans="4:4" customFormat="1" x14ac:dyDescent="0.35">
      <c r="D6280" s="35"/>
    </row>
    <row r="6281" spans="4:4" customFormat="1" x14ac:dyDescent="0.35">
      <c r="D6281" s="35"/>
    </row>
    <row r="6282" spans="4:4" customFormat="1" x14ac:dyDescent="0.35">
      <c r="D6282" s="35"/>
    </row>
    <row r="6283" spans="4:4" customFormat="1" x14ac:dyDescent="0.35">
      <c r="D6283" s="35"/>
    </row>
    <row r="6284" spans="4:4" customFormat="1" x14ac:dyDescent="0.35">
      <c r="D6284" s="35"/>
    </row>
    <row r="6285" spans="4:4" customFormat="1" x14ac:dyDescent="0.35">
      <c r="D6285" s="35"/>
    </row>
    <row r="6286" spans="4:4" customFormat="1" x14ac:dyDescent="0.35">
      <c r="D6286" s="35"/>
    </row>
    <row r="6287" spans="4:4" customFormat="1" x14ac:dyDescent="0.35">
      <c r="D6287" s="35"/>
    </row>
    <row r="6288" spans="4:4" customFormat="1" x14ac:dyDescent="0.35">
      <c r="D6288" s="35"/>
    </row>
    <row r="6289" spans="4:4" customFormat="1" x14ac:dyDescent="0.35">
      <c r="D6289" s="35"/>
    </row>
    <row r="6290" spans="4:4" customFormat="1" x14ac:dyDescent="0.35">
      <c r="D6290" s="35"/>
    </row>
    <row r="6291" spans="4:4" customFormat="1" x14ac:dyDescent="0.35">
      <c r="D6291" s="35"/>
    </row>
    <row r="6292" spans="4:4" customFormat="1" x14ac:dyDescent="0.35">
      <c r="D6292" s="35"/>
    </row>
    <row r="6293" spans="4:4" customFormat="1" x14ac:dyDescent="0.35">
      <c r="D6293" s="35"/>
    </row>
    <row r="6294" spans="4:4" customFormat="1" x14ac:dyDescent="0.35">
      <c r="D6294" s="35"/>
    </row>
    <row r="6295" spans="4:4" customFormat="1" x14ac:dyDescent="0.35">
      <c r="D6295" s="35"/>
    </row>
    <row r="6296" spans="4:4" customFormat="1" x14ac:dyDescent="0.35">
      <c r="D6296" s="35"/>
    </row>
    <row r="6297" spans="4:4" customFormat="1" x14ac:dyDescent="0.35">
      <c r="D6297" s="35"/>
    </row>
    <row r="6298" spans="4:4" customFormat="1" x14ac:dyDescent="0.35">
      <c r="D6298" s="35"/>
    </row>
    <row r="6299" spans="4:4" customFormat="1" x14ac:dyDescent="0.35">
      <c r="D6299" s="35"/>
    </row>
    <row r="6300" spans="4:4" customFormat="1" x14ac:dyDescent="0.35">
      <c r="D6300" s="35"/>
    </row>
    <row r="6301" spans="4:4" customFormat="1" x14ac:dyDescent="0.35">
      <c r="D6301" s="35"/>
    </row>
    <row r="6302" spans="4:4" customFormat="1" x14ac:dyDescent="0.35">
      <c r="D6302" s="35"/>
    </row>
    <row r="6303" spans="4:4" customFormat="1" x14ac:dyDescent="0.35">
      <c r="D6303" s="35"/>
    </row>
    <row r="6304" spans="4:4" customFormat="1" x14ac:dyDescent="0.35">
      <c r="D6304" s="35"/>
    </row>
    <row r="6305" spans="4:4" customFormat="1" x14ac:dyDescent="0.35">
      <c r="D6305" s="35"/>
    </row>
    <row r="6306" spans="4:4" customFormat="1" x14ac:dyDescent="0.35">
      <c r="D6306" s="35"/>
    </row>
    <row r="6307" spans="4:4" customFormat="1" x14ac:dyDescent="0.35">
      <c r="D6307" s="35"/>
    </row>
    <row r="6308" spans="4:4" customFormat="1" x14ac:dyDescent="0.35">
      <c r="D6308" s="35"/>
    </row>
    <row r="6309" spans="4:4" customFormat="1" x14ac:dyDescent="0.35">
      <c r="D6309" s="35"/>
    </row>
    <row r="6310" spans="4:4" customFormat="1" x14ac:dyDescent="0.35">
      <c r="D6310" s="35"/>
    </row>
    <row r="6311" spans="4:4" customFormat="1" x14ac:dyDescent="0.35">
      <c r="D6311" s="35"/>
    </row>
    <row r="6312" spans="4:4" customFormat="1" x14ac:dyDescent="0.35">
      <c r="D6312" s="35"/>
    </row>
    <row r="6313" spans="4:4" customFormat="1" x14ac:dyDescent="0.35">
      <c r="D6313" s="35"/>
    </row>
    <row r="6314" spans="4:4" customFormat="1" x14ac:dyDescent="0.35">
      <c r="D6314" s="35"/>
    </row>
    <row r="6315" spans="4:4" customFormat="1" x14ac:dyDescent="0.35">
      <c r="D6315" s="35"/>
    </row>
    <row r="6316" spans="4:4" customFormat="1" x14ac:dyDescent="0.35">
      <c r="D6316" s="35"/>
    </row>
    <row r="6317" spans="4:4" customFormat="1" x14ac:dyDescent="0.35">
      <c r="D6317" s="35"/>
    </row>
    <row r="6318" spans="4:4" customFormat="1" x14ac:dyDescent="0.35">
      <c r="D6318" s="35"/>
    </row>
    <row r="6319" spans="4:4" customFormat="1" x14ac:dyDescent="0.35">
      <c r="D6319" s="35"/>
    </row>
    <row r="6320" spans="4:4" customFormat="1" x14ac:dyDescent="0.35">
      <c r="D6320" s="35"/>
    </row>
    <row r="6321" spans="4:4" customFormat="1" x14ac:dyDescent="0.35">
      <c r="D6321" s="35"/>
    </row>
    <row r="6322" spans="4:4" customFormat="1" x14ac:dyDescent="0.35">
      <c r="D6322" s="35"/>
    </row>
    <row r="6323" spans="4:4" customFormat="1" x14ac:dyDescent="0.35">
      <c r="D6323" s="35"/>
    </row>
    <row r="6324" spans="4:4" customFormat="1" x14ac:dyDescent="0.35">
      <c r="D6324" s="35"/>
    </row>
    <row r="6325" spans="4:4" customFormat="1" x14ac:dyDescent="0.35">
      <c r="D6325" s="35"/>
    </row>
    <row r="6326" spans="4:4" customFormat="1" x14ac:dyDescent="0.35">
      <c r="D6326" s="35"/>
    </row>
    <row r="6327" spans="4:4" customFormat="1" x14ac:dyDescent="0.35">
      <c r="D6327" s="35"/>
    </row>
    <row r="6328" spans="4:4" customFormat="1" x14ac:dyDescent="0.35">
      <c r="D6328" s="35"/>
    </row>
    <row r="6329" spans="4:4" customFormat="1" x14ac:dyDescent="0.35">
      <c r="D6329" s="35"/>
    </row>
    <row r="6330" spans="4:4" customFormat="1" x14ac:dyDescent="0.35">
      <c r="D6330" s="35"/>
    </row>
    <row r="6331" spans="4:4" customFormat="1" x14ac:dyDescent="0.35">
      <c r="D6331" s="35"/>
    </row>
    <row r="6332" spans="4:4" customFormat="1" x14ac:dyDescent="0.35">
      <c r="D6332" s="35"/>
    </row>
    <row r="6333" spans="4:4" customFormat="1" x14ac:dyDescent="0.35">
      <c r="D6333" s="35"/>
    </row>
    <row r="6334" spans="4:4" customFormat="1" x14ac:dyDescent="0.35">
      <c r="D6334" s="35"/>
    </row>
    <row r="6335" spans="4:4" customFormat="1" x14ac:dyDescent="0.35">
      <c r="D6335" s="35"/>
    </row>
    <row r="6336" spans="4:4" customFormat="1" x14ac:dyDescent="0.35">
      <c r="D6336" s="35"/>
    </row>
    <row r="6337" spans="4:4" customFormat="1" x14ac:dyDescent="0.35">
      <c r="D6337" s="35"/>
    </row>
    <row r="6338" spans="4:4" customFormat="1" x14ac:dyDescent="0.35">
      <c r="D6338" s="35"/>
    </row>
    <row r="6339" spans="4:4" customFormat="1" x14ac:dyDescent="0.35">
      <c r="D6339" s="35"/>
    </row>
    <row r="6340" spans="4:4" customFormat="1" x14ac:dyDescent="0.35">
      <c r="D6340" s="35"/>
    </row>
    <row r="6341" spans="4:4" customFormat="1" x14ac:dyDescent="0.35">
      <c r="D6341" s="35"/>
    </row>
    <row r="6342" spans="4:4" customFormat="1" x14ac:dyDescent="0.35">
      <c r="D6342" s="35"/>
    </row>
    <row r="6343" spans="4:4" customFormat="1" x14ac:dyDescent="0.35">
      <c r="D6343" s="35"/>
    </row>
    <row r="6344" spans="4:4" customFormat="1" x14ac:dyDescent="0.35">
      <c r="D6344" s="35"/>
    </row>
    <row r="6345" spans="4:4" customFormat="1" x14ac:dyDescent="0.35">
      <c r="D6345" s="35"/>
    </row>
    <row r="6346" spans="4:4" customFormat="1" x14ac:dyDescent="0.35">
      <c r="D6346" s="35"/>
    </row>
    <row r="6347" spans="4:4" customFormat="1" x14ac:dyDescent="0.35">
      <c r="D6347" s="35"/>
    </row>
    <row r="6348" spans="4:4" customFormat="1" x14ac:dyDescent="0.35">
      <c r="D6348" s="35"/>
    </row>
    <row r="6349" spans="4:4" customFormat="1" x14ac:dyDescent="0.35">
      <c r="D6349" s="35"/>
    </row>
    <row r="6350" spans="4:4" customFormat="1" x14ac:dyDescent="0.35">
      <c r="D6350" s="35"/>
    </row>
    <row r="6351" spans="4:4" customFormat="1" x14ac:dyDescent="0.35">
      <c r="D6351" s="35"/>
    </row>
    <row r="6352" spans="4:4" customFormat="1" x14ac:dyDescent="0.35">
      <c r="D6352" s="35"/>
    </row>
    <row r="6353" spans="4:4" customFormat="1" x14ac:dyDescent="0.35">
      <c r="D6353" s="35"/>
    </row>
    <row r="6354" spans="4:4" customFormat="1" x14ac:dyDescent="0.35">
      <c r="D6354" s="35"/>
    </row>
    <row r="6355" spans="4:4" customFormat="1" x14ac:dyDescent="0.35">
      <c r="D6355" s="35"/>
    </row>
    <row r="6356" spans="4:4" customFormat="1" x14ac:dyDescent="0.35">
      <c r="D6356" s="35"/>
    </row>
    <row r="6357" spans="4:4" customFormat="1" x14ac:dyDescent="0.35">
      <c r="D6357" s="35"/>
    </row>
    <row r="6358" spans="4:4" customFormat="1" x14ac:dyDescent="0.35">
      <c r="D6358" s="35"/>
    </row>
    <row r="6359" spans="4:4" customFormat="1" x14ac:dyDescent="0.35">
      <c r="D6359" s="35"/>
    </row>
    <row r="6360" spans="4:4" customFormat="1" x14ac:dyDescent="0.35">
      <c r="D6360" s="35"/>
    </row>
    <row r="6361" spans="4:4" customFormat="1" x14ac:dyDescent="0.35">
      <c r="D6361" s="35"/>
    </row>
    <row r="6362" spans="4:4" customFormat="1" x14ac:dyDescent="0.35">
      <c r="D6362" s="35"/>
    </row>
    <row r="6363" spans="4:4" customFormat="1" x14ac:dyDescent="0.35">
      <c r="D6363" s="35"/>
    </row>
    <row r="6364" spans="4:4" customFormat="1" x14ac:dyDescent="0.35">
      <c r="D6364" s="35"/>
    </row>
    <row r="6365" spans="4:4" customFormat="1" x14ac:dyDescent="0.35">
      <c r="D6365" s="35"/>
    </row>
    <row r="6366" spans="4:4" customFormat="1" x14ac:dyDescent="0.35">
      <c r="D6366" s="35"/>
    </row>
    <row r="6367" spans="4:4" customFormat="1" x14ac:dyDescent="0.35">
      <c r="D6367" s="35"/>
    </row>
    <row r="6368" spans="4:4" customFormat="1" x14ac:dyDescent="0.35">
      <c r="D6368" s="35"/>
    </row>
    <row r="6369" spans="4:4" customFormat="1" x14ac:dyDescent="0.35">
      <c r="D6369" s="35"/>
    </row>
    <row r="6370" spans="4:4" customFormat="1" x14ac:dyDescent="0.35">
      <c r="D6370" s="35"/>
    </row>
    <row r="6371" spans="4:4" customFormat="1" x14ac:dyDescent="0.35">
      <c r="D6371" s="35"/>
    </row>
    <row r="6372" spans="4:4" customFormat="1" x14ac:dyDescent="0.35">
      <c r="D6372" s="35"/>
    </row>
    <row r="6373" spans="4:4" customFormat="1" x14ac:dyDescent="0.35">
      <c r="D6373" s="35"/>
    </row>
    <row r="6374" spans="4:4" customFormat="1" x14ac:dyDescent="0.35">
      <c r="D6374" s="35"/>
    </row>
    <row r="6375" spans="4:4" customFormat="1" x14ac:dyDescent="0.35">
      <c r="D6375" s="35"/>
    </row>
    <row r="6376" spans="4:4" customFormat="1" x14ac:dyDescent="0.35">
      <c r="D6376" s="35"/>
    </row>
    <row r="6377" spans="4:4" customFormat="1" x14ac:dyDescent="0.35">
      <c r="D6377" s="35"/>
    </row>
    <row r="6378" spans="4:4" customFormat="1" x14ac:dyDescent="0.35">
      <c r="D6378" s="35"/>
    </row>
    <row r="6379" spans="4:4" customFormat="1" x14ac:dyDescent="0.35">
      <c r="D6379" s="35"/>
    </row>
    <row r="6380" spans="4:4" customFormat="1" x14ac:dyDescent="0.35">
      <c r="D6380" s="35"/>
    </row>
    <row r="6381" spans="4:4" customFormat="1" x14ac:dyDescent="0.35">
      <c r="D6381" s="35"/>
    </row>
    <row r="6382" spans="4:4" customFormat="1" x14ac:dyDescent="0.35">
      <c r="D6382" s="35"/>
    </row>
    <row r="6383" spans="4:4" customFormat="1" x14ac:dyDescent="0.35">
      <c r="D6383" s="35"/>
    </row>
    <row r="6384" spans="4:4" customFormat="1" x14ac:dyDescent="0.35">
      <c r="D6384" s="35"/>
    </row>
    <row r="6385" spans="4:4" customFormat="1" x14ac:dyDescent="0.35">
      <c r="D6385" s="35"/>
    </row>
    <row r="6386" spans="4:4" customFormat="1" x14ac:dyDescent="0.35">
      <c r="D6386" s="35"/>
    </row>
    <row r="6387" spans="4:4" customFormat="1" x14ac:dyDescent="0.35">
      <c r="D6387" s="35"/>
    </row>
    <row r="6388" spans="4:4" customFormat="1" x14ac:dyDescent="0.35">
      <c r="D6388" s="35"/>
    </row>
    <row r="6389" spans="4:4" customFormat="1" x14ac:dyDescent="0.35">
      <c r="D6389" s="35"/>
    </row>
    <row r="6390" spans="4:4" customFormat="1" x14ac:dyDescent="0.35">
      <c r="D6390" s="35"/>
    </row>
    <row r="6391" spans="4:4" customFormat="1" x14ac:dyDescent="0.35">
      <c r="D6391" s="35"/>
    </row>
    <row r="6392" spans="4:4" customFormat="1" x14ac:dyDescent="0.35">
      <c r="D6392" s="35"/>
    </row>
    <row r="6393" spans="4:4" customFormat="1" x14ac:dyDescent="0.35">
      <c r="D6393" s="35"/>
    </row>
    <row r="6394" spans="4:4" customFormat="1" x14ac:dyDescent="0.35">
      <c r="D6394" s="35"/>
    </row>
    <row r="6395" spans="4:4" customFormat="1" x14ac:dyDescent="0.35">
      <c r="D6395" s="35"/>
    </row>
    <row r="6396" spans="4:4" customFormat="1" x14ac:dyDescent="0.35">
      <c r="D6396" s="35"/>
    </row>
    <row r="6397" spans="4:4" customFormat="1" x14ac:dyDescent="0.35">
      <c r="D6397" s="35"/>
    </row>
    <row r="6398" spans="4:4" customFormat="1" x14ac:dyDescent="0.35">
      <c r="D6398" s="35"/>
    </row>
    <row r="6399" spans="4:4" customFormat="1" x14ac:dyDescent="0.35">
      <c r="D6399" s="35"/>
    </row>
    <row r="6400" spans="4:4" customFormat="1" x14ac:dyDescent="0.35">
      <c r="D6400" s="35"/>
    </row>
    <row r="6401" spans="4:4" customFormat="1" x14ac:dyDescent="0.35">
      <c r="D6401" s="35"/>
    </row>
    <row r="6402" spans="4:4" customFormat="1" x14ac:dyDescent="0.35">
      <c r="D6402" s="35"/>
    </row>
    <row r="6403" spans="4:4" customFormat="1" x14ac:dyDescent="0.35">
      <c r="D6403" s="35"/>
    </row>
    <row r="6404" spans="4:4" customFormat="1" x14ac:dyDescent="0.35">
      <c r="D6404" s="35"/>
    </row>
    <row r="6405" spans="4:4" customFormat="1" x14ac:dyDescent="0.35">
      <c r="D6405" s="35"/>
    </row>
    <row r="6406" spans="4:4" customFormat="1" x14ac:dyDescent="0.35">
      <c r="D6406" s="35"/>
    </row>
    <row r="6407" spans="4:4" customFormat="1" x14ac:dyDescent="0.35">
      <c r="D6407" s="35"/>
    </row>
    <row r="6408" spans="4:4" customFormat="1" x14ac:dyDescent="0.35">
      <c r="D6408" s="35"/>
    </row>
    <row r="6409" spans="4:4" customFormat="1" x14ac:dyDescent="0.35">
      <c r="D6409" s="35"/>
    </row>
    <row r="6410" spans="4:4" customFormat="1" x14ac:dyDescent="0.35">
      <c r="D6410" s="35"/>
    </row>
    <row r="6411" spans="4:4" customFormat="1" x14ac:dyDescent="0.35">
      <c r="D6411" s="35"/>
    </row>
    <row r="6412" spans="4:4" customFormat="1" x14ac:dyDescent="0.35">
      <c r="D6412" s="35"/>
    </row>
    <row r="6413" spans="4:4" customFormat="1" x14ac:dyDescent="0.35">
      <c r="D6413" s="35"/>
    </row>
    <row r="6414" spans="4:4" customFormat="1" x14ac:dyDescent="0.35">
      <c r="D6414" s="35"/>
    </row>
    <row r="6415" spans="4:4" customFormat="1" x14ac:dyDescent="0.35">
      <c r="D6415" s="35"/>
    </row>
    <row r="6416" spans="4:4" customFormat="1" x14ac:dyDescent="0.35">
      <c r="D6416" s="35"/>
    </row>
    <row r="6417" spans="4:4" customFormat="1" x14ac:dyDescent="0.35">
      <c r="D6417" s="35"/>
    </row>
    <row r="6418" spans="4:4" customFormat="1" x14ac:dyDescent="0.35">
      <c r="D6418" s="35"/>
    </row>
    <row r="6419" spans="4:4" customFormat="1" x14ac:dyDescent="0.35">
      <c r="D6419" s="35"/>
    </row>
    <row r="6420" spans="4:4" customFormat="1" x14ac:dyDescent="0.35">
      <c r="D6420" s="35"/>
    </row>
    <row r="6421" spans="4:4" customFormat="1" x14ac:dyDescent="0.35">
      <c r="D6421" s="35"/>
    </row>
    <row r="6422" spans="4:4" customFormat="1" x14ac:dyDescent="0.35">
      <c r="D6422" s="35"/>
    </row>
    <row r="6423" spans="4:4" customFormat="1" x14ac:dyDescent="0.35">
      <c r="D6423" s="35"/>
    </row>
    <row r="6424" spans="4:4" customFormat="1" x14ac:dyDescent="0.35">
      <c r="D6424" s="35"/>
    </row>
    <row r="6425" spans="4:4" customFormat="1" x14ac:dyDescent="0.35">
      <c r="D6425" s="35"/>
    </row>
    <row r="6426" spans="4:4" customFormat="1" x14ac:dyDescent="0.35">
      <c r="D6426" s="35"/>
    </row>
    <row r="6427" spans="4:4" customFormat="1" x14ac:dyDescent="0.35">
      <c r="D6427" s="35"/>
    </row>
    <row r="6428" spans="4:4" customFormat="1" x14ac:dyDescent="0.35">
      <c r="D6428" s="35"/>
    </row>
    <row r="6429" spans="4:4" customFormat="1" x14ac:dyDescent="0.35">
      <c r="D6429" s="35"/>
    </row>
    <row r="6430" spans="4:4" customFormat="1" x14ac:dyDescent="0.35">
      <c r="D6430" s="35"/>
    </row>
    <row r="6431" spans="4:4" customFormat="1" x14ac:dyDescent="0.35">
      <c r="D6431" s="35"/>
    </row>
    <row r="6432" spans="4:4" customFormat="1" x14ac:dyDescent="0.35">
      <c r="D6432" s="35"/>
    </row>
    <row r="6433" spans="4:4" customFormat="1" x14ac:dyDescent="0.35">
      <c r="D6433" s="35"/>
    </row>
    <row r="6434" spans="4:4" customFormat="1" x14ac:dyDescent="0.35">
      <c r="D6434" s="35"/>
    </row>
    <row r="6435" spans="4:4" customFormat="1" x14ac:dyDescent="0.35">
      <c r="D6435" s="35"/>
    </row>
    <row r="6436" spans="4:4" customFormat="1" x14ac:dyDescent="0.35">
      <c r="D6436" s="35"/>
    </row>
    <row r="6437" spans="4:4" customFormat="1" x14ac:dyDescent="0.35">
      <c r="D6437" s="35"/>
    </row>
    <row r="6438" spans="4:4" customFormat="1" x14ac:dyDescent="0.35">
      <c r="D6438" s="35"/>
    </row>
    <row r="6439" spans="4:4" customFormat="1" x14ac:dyDescent="0.35">
      <c r="D6439" s="35"/>
    </row>
    <row r="6440" spans="4:4" customFormat="1" x14ac:dyDescent="0.35">
      <c r="D6440" s="35"/>
    </row>
    <row r="6441" spans="4:4" customFormat="1" x14ac:dyDescent="0.35">
      <c r="D6441" s="35"/>
    </row>
    <row r="6442" spans="4:4" customFormat="1" x14ac:dyDescent="0.35">
      <c r="D6442" s="35"/>
    </row>
    <row r="6443" spans="4:4" customFormat="1" x14ac:dyDescent="0.35">
      <c r="D6443" s="35"/>
    </row>
    <row r="6444" spans="4:4" customFormat="1" x14ac:dyDescent="0.35">
      <c r="D6444" s="35"/>
    </row>
    <row r="6445" spans="4:4" customFormat="1" x14ac:dyDescent="0.35">
      <c r="D6445" s="35"/>
    </row>
    <row r="6446" spans="4:4" customFormat="1" x14ac:dyDescent="0.35">
      <c r="D6446" s="35"/>
    </row>
    <row r="6447" spans="4:4" customFormat="1" x14ac:dyDescent="0.35">
      <c r="D6447" s="35"/>
    </row>
    <row r="6448" spans="4:4" customFormat="1" x14ac:dyDescent="0.35">
      <c r="D6448" s="35"/>
    </row>
    <row r="6449" spans="4:4" customFormat="1" x14ac:dyDescent="0.35">
      <c r="D6449" s="35"/>
    </row>
    <row r="6450" spans="4:4" customFormat="1" x14ac:dyDescent="0.35">
      <c r="D6450" s="35"/>
    </row>
    <row r="6451" spans="4:4" customFormat="1" x14ac:dyDescent="0.35">
      <c r="D6451" s="35"/>
    </row>
    <row r="6452" spans="4:4" customFormat="1" x14ac:dyDescent="0.35">
      <c r="D6452" s="35"/>
    </row>
    <row r="6453" spans="4:4" customFormat="1" x14ac:dyDescent="0.35">
      <c r="D6453" s="35"/>
    </row>
    <row r="6454" spans="4:4" customFormat="1" x14ac:dyDescent="0.35">
      <c r="D6454" s="35"/>
    </row>
    <row r="6455" spans="4:4" customFormat="1" x14ac:dyDescent="0.35">
      <c r="D6455" s="35"/>
    </row>
    <row r="6456" spans="4:4" customFormat="1" x14ac:dyDescent="0.35">
      <c r="D6456" s="35"/>
    </row>
    <row r="6457" spans="4:4" customFormat="1" x14ac:dyDescent="0.35">
      <c r="D6457" s="35"/>
    </row>
    <row r="6458" spans="4:4" customFormat="1" x14ac:dyDescent="0.35">
      <c r="D6458" s="35"/>
    </row>
    <row r="6459" spans="4:4" customFormat="1" x14ac:dyDescent="0.35">
      <c r="D6459" s="35"/>
    </row>
    <row r="6460" spans="4:4" customFormat="1" x14ac:dyDescent="0.35">
      <c r="D6460" s="35"/>
    </row>
    <row r="6461" spans="4:4" customFormat="1" x14ac:dyDescent="0.35">
      <c r="D6461" s="35"/>
    </row>
    <row r="6462" spans="4:4" customFormat="1" x14ac:dyDescent="0.35">
      <c r="D6462" s="35"/>
    </row>
    <row r="6463" spans="4:4" customFormat="1" x14ac:dyDescent="0.35">
      <c r="D6463" s="35"/>
    </row>
    <row r="6464" spans="4:4" customFormat="1" x14ac:dyDescent="0.35">
      <c r="D6464" s="35"/>
    </row>
    <row r="6465" spans="4:4" customFormat="1" x14ac:dyDescent="0.35">
      <c r="D6465" s="35"/>
    </row>
    <row r="6466" spans="4:4" customFormat="1" x14ac:dyDescent="0.35">
      <c r="D6466" s="35"/>
    </row>
    <row r="6467" spans="4:4" customFormat="1" x14ac:dyDescent="0.35">
      <c r="D6467" s="35"/>
    </row>
    <row r="6468" spans="4:4" customFormat="1" x14ac:dyDescent="0.35">
      <c r="D6468" s="35"/>
    </row>
    <row r="6469" spans="4:4" customFormat="1" x14ac:dyDescent="0.35">
      <c r="D6469" s="35"/>
    </row>
    <row r="6470" spans="4:4" customFormat="1" x14ac:dyDescent="0.35">
      <c r="D6470" s="35"/>
    </row>
    <row r="6471" spans="4:4" customFormat="1" x14ac:dyDescent="0.35">
      <c r="D6471" s="35"/>
    </row>
    <row r="6472" spans="4:4" customFormat="1" x14ac:dyDescent="0.35">
      <c r="D6472" s="35"/>
    </row>
    <row r="6473" spans="4:4" customFormat="1" x14ac:dyDescent="0.35">
      <c r="D6473" s="35"/>
    </row>
    <row r="6474" spans="4:4" customFormat="1" x14ac:dyDescent="0.35">
      <c r="D6474" s="35"/>
    </row>
    <row r="6475" spans="4:4" customFormat="1" x14ac:dyDescent="0.35">
      <c r="D6475" s="35"/>
    </row>
    <row r="6476" spans="4:4" customFormat="1" x14ac:dyDescent="0.35">
      <c r="D6476" s="35"/>
    </row>
    <row r="6477" spans="4:4" customFormat="1" x14ac:dyDescent="0.35">
      <c r="D6477" s="35"/>
    </row>
    <row r="6478" spans="4:4" customFormat="1" x14ac:dyDescent="0.35">
      <c r="D6478" s="35"/>
    </row>
    <row r="6479" spans="4:4" customFormat="1" x14ac:dyDescent="0.35">
      <c r="D6479" s="35"/>
    </row>
    <row r="6480" spans="4:4" customFormat="1" x14ac:dyDescent="0.35">
      <c r="D6480" s="35"/>
    </row>
    <row r="6481" spans="4:4" customFormat="1" x14ac:dyDescent="0.35">
      <c r="D6481" s="35"/>
    </row>
    <row r="6482" spans="4:4" customFormat="1" x14ac:dyDescent="0.35">
      <c r="D6482" s="35"/>
    </row>
    <row r="6483" spans="4:4" customFormat="1" x14ac:dyDescent="0.35">
      <c r="D6483" s="35"/>
    </row>
    <row r="6484" spans="4:4" customFormat="1" x14ac:dyDescent="0.35">
      <c r="D6484" s="35"/>
    </row>
    <row r="6485" spans="4:4" customFormat="1" x14ac:dyDescent="0.35">
      <c r="D6485" s="35"/>
    </row>
    <row r="6486" spans="4:4" customFormat="1" x14ac:dyDescent="0.35">
      <c r="D6486" s="35"/>
    </row>
    <row r="6487" spans="4:4" customFormat="1" x14ac:dyDescent="0.35">
      <c r="D6487" s="35"/>
    </row>
    <row r="6488" spans="4:4" customFormat="1" x14ac:dyDescent="0.35">
      <c r="D6488" s="35"/>
    </row>
    <row r="6489" spans="4:4" customFormat="1" x14ac:dyDescent="0.35">
      <c r="D6489" s="35"/>
    </row>
    <row r="6490" spans="4:4" customFormat="1" x14ac:dyDescent="0.35">
      <c r="D6490" s="35"/>
    </row>
    <row r="6491" spans="4:4" customFormat="1" x14ac:dyDescent="0.35">
      <c r="D6491" s="35"/>
    </row>
    <row r="6492" spans="4:4" customFormat="1" x14ac:dyDescent="0.35">
      <c r="D6492" s="35"/>
    </row>
    <row r="6493" spans="4:4" customFormat="1" x14ac:dyDescent="0.35">
      <c r="D6493" s="35"/>
    </row>
    <row r="6494" spans="4:4" customFormat="1" x14ac:dyDescent="0.35">
      <c r="D6494" s="35"/>
    </row>
    <row r="6495" spans="4:4" customFormat="1" x14ac:dyDescent="0.35">
      <c r="D6495" s="35"/>
    </row>
    <row r="6496" spans="4:4" customFormat="1" x14ac:dyDescent="0.35">
      <c r="D6496" s="35"/>
    </row>
    <row r="6497" spans="4:4" customFormat="1" x14ac:dyDescent="0.35">
      <c r="D6497" s="35"/>
    </row>
    <row r="6498" spans="4:4" customFormat="1" x14ac:dyDescent="0.35">
      <c r="D6498" s="35"/>
    </row>
    <row r="6499" spans="4:4" customFormat="1" x14ac:dyDescent="0.35">
      <c r="D6499" s="35"/>
    </row>
    <row r="6500" spans="4:4" customFormat="1" x14ac:dyDescent="0.35">
      <c r="D6500" s="35"/>
    </row>
    <row r="6501" spans="4:4" customFormat="1" x14ac:dyDescent="0.35">
      <c r="D6501" s="35"/>
    </row>
    <row r="6502" spans="4:4" customFormat="1" x14ac:dyDescent="0.35">
      <c r="D6502" s="35"/>
    </row>
    <row r="6503" spans="4:4" customFormat="1" x14ac:dyDescent="0.35">
      <c r="D6503" s="35"/>
    </row>
    <row r="6504" spans="4:4" customFormat="1" x14ac:dyDescent="0.35">
      <c r="D6504" s="35"/>
    </row>
    <row r="6505" spans="4:4" customFormat="1" x14ac:dyDescent="0.35">
      <c r="D6505" s="35"/>
    </row>
    <row r="6506" spans="4:4" customFormat="1" x14ac:dyDescent="0.35">
      <c r="D6506" s="35"/>
    </row>
    <row r="6507" spans="4:4" customFormat="1" x14ac:dyDescent="0.35">
      <c r="D6507" s="35"/>
    </row>
    <row r="6508" spans="4:4" customFormat="1" x14ac:dyDescent="0.35">
      <c r="D6508" s="35"/>
    </row>
    <row r="6509" spans="4:4" customFormat="1" x14ac:dyDescent="0.35">
      <c r="D6509" s="35"/>
    </row>
    <row r="6510" spans="4:4" customFormat="1" x14ac:dyDescent="0.35">
      <c r="D6510" s="35"/>
    </row>
    <row r="6511" spans="4:4" customFormat="1" x14ac:dyDescent="0.35">
      <c r="D6511" s="35"/>
    </row>
    <row r="6512" spans="4:4" customFormat="1" x14ac:dyDescent="0.35">
      <c r="D6512" s="35"/>
    </row>
    <row r="6513" spans="4:4" customFormat="1" x14ac:dyDescent="0.35">
      <c r="D6513" s="35"/>
    </row>
    <row r="6514" spans="4:4" customFormat="1" x14ac:dyDescent="0.35">
      <c r="D6514" s="35"/>
    </row>
    <row r="6515" spans="4:4" customFormat="1" x14ac:dyDescent="0.35">
      <c r="D6515" s="35"/>
    </row>
    <row r="6516" spans="4:4" customFormat="1" x14ac:dyDescent="0.35">
      <c r="D6516" s="35"/>
    </row>
    <row r="6517" spans="4:4" customFormat="1" x14ac:dyDescent="0.35">
      <c r="D6517" s="35"/>
    </row>
    <row r="6518" spans="4:4" customFormat="1" x14ac:dyDescent="0.35">
      <c r="D6518" s="35"/>
    </row>
    <row r="6519" spans="4:4" customFormat="1" x14ac:dyDescent="0.35">
      <c r="D6519" s="35"/>
    </row>
    <row r="6520" spans="4:4" customFormat="1" x14ac:dyDescent="0.35">
      <c r="D6520" s="35"/>
    </row>
    <row r="6521" spans="4:4" customFormat="1" x14ac:dyDescent="0.35">
      <c r="D6521" s="35"/>
    </row>
    <row r="6522" spans="4:4" customFormat="1" x14ac:dyDescent="0.35">
      <c r="D6522" s="35"/>
    </row>
    <row r="6523" spans="4:4" customFormat="1" x14ac:dyDescent="0.35">
      <c r="D6523" s="35"/>
    </row>
    <row r="6524" spans="4:4" customFormat="1" x14ac:dyDescent="0.35">
      <c r="D6524" s="35"/>
    </row>
    <row r="6525" spans="4:4" customFormat="1" x14ac:dyDescent="0.35">
      <c r="D6525" s="35"/>
    </row>
    <row r="6526" spans="4:4" customFormat="1" x14ac:dyDescent="0.35">
      <c r="D6526" s="35"/>
    </row>
    <row r="6527" spans="4:4" customFormat="1" x14ac:dyDescent="0.35">
      <c r="D6527" s="35"/>
    </row>
    <row r="6528" spans="4:4" customFormat="1" x14ac:dyDescent="0.35">
      <c r="D6528" s="35"/>
    </row>
    <row r="6529" spans="4:4" customFormat="1" x14ac:dyDescent="0.35">
      <c r="D6529" s="35"/>
    </row>
    <row r="6530" spans="4:4" customFormat="1" x14ac:dyDescent="0.35">
      <c r="D6530" s="35"/>
    </row>
    <row r="6531" spans="4:4" customFormat="1" x14ac:dyDescent="0.35">
      <c r="D6531" s="35"/>
    </row>
    <row r="6532" spans="4:4" customFormat="1" x14ac:dyDescent="0.35">
      <c r="D6532" s="35"/>
    </row>
    <row r="6533" spans="4:4" customFormat="1" x14ac:dyDescent="0.35">
      <c r="D6533" s="35"/>
    </row>
    <row r="6534" spans="4:4" customFormat="1" x14ac:dyDescent="0.35">
      <c r="D6534" s="35"/>
    </row>
    <row r="6535" spans="4:4" customFormat="1" x14ac:dyDescent="0.35">
      <c r="D6535" s="35"/>
    </row>
    <row r="6536" spans="4:4" customFormat="1" x14ac:dyDescent="0.35">
      <c r="D6536" s="35"/>
    </row>
    <row r="6537" spans="4:4" customFormat="1" x14ac:dyDescent="0.35">
      <c r="D6537" s="35"/>
    </row>
    <row r="6538" spans="4:4" customFormat="1" x14ac:dyDescent="0.35">
      <c r="D6538" s="35"/>
    </row>
    <row r="6539" spans="4:4" customFormat="1" x14ac:dyDescent="0.35">
      <c r="D6539" s="35"/>
    </row>
    <row r="6540" spans="4:4" customFormat="1" x14ac:dyDescent="0.35">
      <c r="D6540" s="35"/>
    </row>
    <row r="6541" spans="4:4" customFormat="1" x14ac:dyDescent="0.35">
      <c r="D6541" s="35"/>
    </row>
    <row r="6542" spans="4:4" customFormat="1" x14ac:dyDescent="0.35">
      <c r="D6542" s="35"/>
    </row>
    <row r="6543" spans="4:4" customFormat="1" x14ac:dyDescent="0.35">
      <c r="D6543" s="35"/>
    </row>
    <row r="6544" spans="4:4" customFormat="1" x14ac:dyDescent="0.35">
      <c r="D6544" s="35"/>
    </row>
    <row r="6545" spans="4:4" customFormat="1" x14ac:dyDescent="0.35">
      <c r="D6545" s="35"/>
    </row>
    <row r="6546" spans="4:4" customFormat="1" x14ac:dyDescent="0.35">
      <c r="D6546" s="35"/>
    </row>
    <row r="6547" spans="4:4" customFormat="1" x14ac:dyDescent="0.35">
      <c r="D6547" s="35"/>
    </row>
    <row r="6548" spans="4:4" customFormat="1" x14ac:dyDescent="0.35">
      <c r="D6548" s="35"/>
    </row>
    <row r="6549" spans="4:4" customFormat="1" x14ac:dyDescent="0.35">
      <c r="D6549" s="35"/>
    </row>
    <row r="6550" spans="4:4" customFormat="1" x14ac:dyDescent="0.35">
      <c r="D6550" s="35"/>
    </row>
    <row r="6551" spans="4:4" customFormat="1" x14ac:dyDescent="0.35">
      <c r="D6551" s="35"/>
    </row>
    <row r="6552" spans="4:4" customFormat="1" x14ac:dyDescent="0.35">
      <c r="D6552" s="35"/>
    </row>
    <row r="6553" spans="4:4" customFormat="1" x14ac:dyDescent="0.35">
      <c r="D6553" s="35"/>
    </row>
    <row r="6554" spans="4:4" customFormat="1" x14ac:dyDescent="0.35">
      <c r="D6554" s="35"/>
    </row>
    <row r="6555" spans="4:4" customFormat="1" x14ac:dyDescent="0.35">
      <c r="D6555" s="35"/>
    </row>
    <row r="6556" spans="4:4" customFormat="1" x14ac:dyDescent="0.35">
      <c r="D6556" s="35"/>
    </row>
    <row r="6557" spans="4:4" customFormat="1" x14ac:dyDescent="0.35">
      <c r="D6557" s="35"/>
    </row>
    <row r="6558" spans="4:4" customFormat="1" x14ac:dyDescent="0.35">
      <c r="D6558" s="35"/>
    </row>
    <row r="6559" spans="4:4" customFormat="1" x14ac:dyDescent="0.35">
      <c r="D6559" s="35"/>
    </row>
    <row r="6560" spans="4:4" customFormat="1" x14ac:dyDescent="0.35">
      <c r="D6560" s="35"/>
    </row>
    <row r="6561" spans="4:4" customFormat="1" x14ac:dyDescent="0.35">
      <c r="D6561" s="35"/>
    </row>
    <row r="6562" spans="4:4" customFormat="1" x14ac:dyDescent="0.35">
      <c r="D6562" s="35"/>
    </row>
    <row r="6563" spans="4:4" customFormat="1" x14ac:dyDescent="0.35">
      <c r="D6563" s="35"/>
    </row>
    <row r="6564" spans="4:4" customFormat="1" x14ac:dyDescent="0.35">
      <c r="D6564" s="35"/>
    </row>
    <row r="6565" spans="4:4" customFormat="1" x14ac:dyDescent="0.35">
      <c r="D6565" s="35"/>
    </row>
    <row r="6566" spans="4:4" customFormat="1" x14ac:dyDescent="0.35">
      <c r="D6566" s="35"/>
    </row>
    <row r="6567" spans="4:4" customFormat="1" x14ac:dyDescent="0.35">
      <c r="D6567" s="35"/>
    </row>
    <row r="6568" spans="4:4" customFormat="1" x14ac:dyDescent="0.35">
      <c r="D6568" s="35"/>
    </row>
    <row r="6569" spans="4:4" customFormat="1" x14ac:dyDescent="0.35">
      <c r="D6569" s="35"/>
    </row>
    <row r="6570" spans="4:4" customFormat="1" x14ac:dyDescent="0.35">
      <c r="D6570" s="35"/>
    </row>
    <row r="6571" spans="4:4" customFormat="1" x14ac:dyDescent="0.35">
      <c r="D6571" s="35"/>
    </row>
    <row r="6572" spans="4:4" customFormat="1" x14ac:dyDescent="0.35">
      <c r="D6572" s="35"/>
    </row>
    <row r="6573" spans="4:4" customFormat="1" x14ac:dyDescent="0.35">
      <c r="D6573" s="35"/>
    </row>
    <row r="6574" spans="4:4" customFormat="1" x14ac:dyDescent="0.35">
      <c r="D6574" s="35"/>
    </row>
    <row r="6575" spans="4:4" customFormat="1" x14ac:dyDescent="0.35">
      <c r="D6575" s="35"/>
    </row>
    <row r="6576" spans="4:4" customFormat="1" x14ac:dyDescent="0.35">
      <c r="D6576" s="35"/>
    </row>
    <row r="6577" spans="4:4" customFormat="1" x14ac:dyDescent="0.35">
      <c r="D6577" s="35"/>
    </row>
    <row r="6578" spans="4:4" customFormat="1" x14ac:dyDescent="0.35">
      <c r="D6578" s="35"/>
    </row>
    <row r="6579" spans="4:4" customFormat="1" x14ac:dyDescent="0.35">
      <c r="D6579" s="35"/>
    </row>
    <row r="6580" spans="4:4" customFormat="1" x14ac:dyDescent="0.35">
      <c r="D6580" s="35"/>
    </row>
    <row r="6581" spans="4:4" customFormat="1" x14ac:dyDescent="0.35">
      <c r="D6581" s="35"/>
    </row>
    <row r="6582" spans="4:4" customFormat="1" x14ac:dyDescent="0.35">
      <c r="D6582" s="35"/>
    </row>
    <row r="6583" spans="4:4" customFormat="1" x14ac:dyDescent="0.35">
      <c r="D6583" s="35"/>
    </row>
    <row r="6584" spans="4:4" customFormat="1" x14ac:dyDescent="0.35">
      <c r="D6584" s="35"/>
    </row>
    <row r="6585" spans="4:4" customFormat="1" x14ac:dyDescent="0.35">
      <c r="D6585" s="35"/>
    </row>
    <row r="6586" spans="4:4" customFormat="1" x14ac:dyDescent="0.35">
      <c r="D6586" s="35"/>
    </row>
    <row r="6587" spans="4:4" customFormat="1" x14ac:dyDescent="0.35">
      <c r="D6587" s="35"/>
    </row>
    <row r="6588" spans="4:4" customFormat="1" x14ac:dyDescent="0.35">
      <c r="D6588" s="35"/>
    </row>
    <row r="6589" spans="4:4" customFormat="1" x14ac:dyDescent="0.35">
      <c r="D6589" s="35"/>
    </row>
    <row r="6590" spans="4:4" customFormat="1" x14ac:dyDescent="0.35">
      <c r="D6590" s="35"/>
    </row>
    <row r="6591" spans="4:4" customFormat="1" x14ac:dyDescent="0.35">
      <c r="D6591" s="35"/>
    </row>
    <row r="6592" spans="4:4" customFormat="1" x14ac:dyDescent="0.35">
      <c r="D6592" s="35"/>
    </row>
    <row r="6593" spans="4:4" customFormat="1" x14ac:dyDescent="0.35">
      <c r="D6593" s="35"/>
    </row>
    <row r="6594" spans="4:4" customFormat="1" x14ac:dyDescent="0.35">
      <c r="D6594" s="35"/>
    </row>
    <row r="6595" spans="4:4" customFormat="1" x14ac:dyDescent="0.35">
      <c r="D6595" s="35"/>
    </row>
    <row r="6596" spans="4:4" customFormat="1" x14ac:dyDescent="0.35">
      <c r="D6596" s="35"/>
    </row>
    <row r="6597" spans="4:4" customFormat="1" x14ac:dyDescent="0.35">
      <c r="D6597" s="35"/>
    </row>
    <row r="6598" spans="4:4" customFormat="1" x14ac:dyDescent="0.35">
      <c r="D6598" s="35"/>
    </row>
    <row r="6599" spans="4:4" customFormat="1" x14ac:dyDescent="0.35">
      <c r="D6599" s="35"/>
    </row>
    <row r="6600" spans="4:4" customFormat="1" x14ac:dyDescent="0.35">
      <c r="D6600" s="35"/>
    </row>
    <row r="6601" spans="4:4" customFormat="1" x14ac:dyDescent="0.35">
      <c r="D6601" s="35"/>
    </row>
    <row r="6602" spans="4:4" customFormat="1" x14ac:dyDescent="0.35">
      <c r="D6602" s="35"/>
    </row>
    <row r="6603" spans="4:4" customFormat="1" x14ac:dyDescent="0.35">
      <c r="D6603" s="35"/>
    </row>
    <row r="6604" spans="4:4" customFormat="1" x14ac:dyDescent="0.35">
      <c r="D6604" s="35"/>
    </row>
    <row r="6605" spans="4:4" customFormat="1" x14ac:dyDescent="0.35">
      <c r="D6605" s="35"/>
    </row>
    <row r="6606" spans="4:4" customFormat="1" x14ac:dyDescent="0.35">
      <c r="D6606" s="35"/>
    </row>
    <row r="6607" spans="4:4" customFormat="1" x14ac:dyDescent="0.35">
      <c r="D6607" s="35"/>
    </row>
    <row r="6608" spans="4:4" customFormat="1" x14ac:dyDescent="0.35">
      <c r="D6608" s="35"/>
    </row>
    <row r="6609" spans="4:4" customFormat="1" x14ac:dyDescent="0.35">
      <c r="D6609" s="35"/>
    </row>
    <row r="6610" spans="4:4" customFormat="1" x14ac:dyDescent="0.35">
      <c r="D6610" s="35"/>
    </row>
    <row r="6611" spans="4:4" customFormat="1" x14ac:dyDescent="0.35">
      <c r="D6611" s="35"/>
    </row>
    <row r="6612" spans="4:4" customFormat="1" x14ac:dyDescent="0.35">
      <c r="D6612" s="35"/>
    </row>
    <row r="6613" spans="4:4" customFormat="1" x14ac:dyDescent="0.35">
      <c r="D6613" s="35"/>
    </row>
    <row r="6614" spans="4:4" customFormat="1" x14ac:dyDescent="0.35">
      <c r="D6614" s="35"/>
    </row>
    <row r="6615" spans="4:4" customFormat="1" x14ac:dyDescent="0.35">
      <c r="D6615" s="35"/>
    </row>
    <row r="6616" spans="4:4" customFormat="1" x14ac:dyDescent="0.35">
      <c r="D6616" s="35"/>
    </row>
    <row r="6617" spans="4:4" customFormat="1" x14ac:dyDescent="0.35">
      <c r="D6617" s="35"/>
    </row>
    <row r="6618" spans="4:4" customFormat="1" x14ac:dyDescent="0.35">
      <c r="D6618" s="35"/>
    </row>
    <row r="6619" spans="4:4" customFormat="1" x14ac:dyDescent="0.35">
      <c r="D6619" s="35"/>
    </row>
    <row r="6620" spans="4:4" customFormat="1" x14ac:dyDescent="0.35">
      <c r="D6620" s="35"/>
    </row>
    <row r="6621" spans="4:4" customFormat="1" x14ac:dyDescent="0.35">
      <c r="D6621" s="35"/>
    </row>
    <row r="6622" spans="4:4" customFormat="1" x14ac:dyDescent="0.35">
      <c r="D6622" s="35"/>
    </row>
    <row r="6623" spans="4:4" customFormat="1" x14ac:dyDescent="0.35">
      <c r="D6623" s="35"/>
    </row>
    <row r="6624" spans="4:4" customFormat="1" x14ac:dyDescent="0.35">
      <c r="D6624" s="35"/>
    </row>
    <row r="6625" spans="4:4" customFormat="1" x14ac:dyDescent="0.35">
      <c r="D6625" s="35"/>
    </row>
    <row r="6626" spans="4:4" customFormat="1" x14ac:dyDescent="0.35">
      <c r="D6626" s="35"/>
    </row>
    <row r="6627" spans="4:4" customFormat="1" x14ac:dyDescent="0.35">
      <c r="D6627" s="35"/>
    </row>
    <row r="6628" spans="4:4" customFormat="1" x14ac:dyDescent="0.35">
      <c r="D6628" s="35"/>
    </row>
    <row r="6629" spans="4:4" customFormat="1" x14ac:dyDescent="0.35">
      <c r="D6629" s="35"/>
    </row>
    <row r="6630" spans="4:4" customFormat="1" x14ac:dyDescent="0.35">
      <c r="D6630" s="35"/>
    </row>
    <row r="6631" spans="4:4" customFormat="1" x14ac:dyDescent="0.35">
      <c r="D6631" s="35"/>
    </row>
    <row r="6632" spans="4:4" customFormat="1" x14ac:dyDescent="0.35">
      <c r="D6632" s="35"/>
    </row>
    <row r="6633" spans="4:4" customFormat="1" x14ac:dyDescent="0.35">
      <c r="D6633" s="35"/>
    </row>
    <row r="6634" spans="4:4" customFormat="1" x14ac:dyDescent="0.35">
      <c r="D6634" s="35"/>
    </row>
    <row r="6635" spans="4:4" customFormat="1" x14ac:dyDescent="0.35">
      <c r="D6635" s="35"/>
    </row>
    <row r="6636" spans="4:4" customFormat="1" x14ac:dyDescent="0.35">
      <c r="D6636" s="35"/>
    </row>
    <row r="6637" spans="4:4" customFormat="1" x14ac:dyDescent="0.35">
      <c r="D6637" s="35"/>
    </row>
    <row r="6638" spans="4:4" customFormat="1" x14ac:dyDescent="0.35">
      <c r="D6638" s="35"/>
    </row>
    <row r="6639" spans="4:4" customFormat="1" x14ac:dyDescent="0.35">
      <c r="D6639" s="35"/>
    </row>
    <row r="6640" spans="4:4" customFormat="1" x14ac:dyDescent="0.35">
      <c r="D6640" s="35"/>
    </row>
    <row r="6641" spans="4:4" customFormat="1" x14ac:dyDescent="0.35">
      <c r="D6641" s="35"/>
    </row>
    <row r="6642" spans="4:4" customFormat="1" x14ac:dyDescent="0.35">
      <c r="D6642" s="35"/>
    </row>
    <row r="6643" spans="4:4" customFormat="1" x14ac:dyDescent="0.35">
      <c r="D6643" s="35"/>
    </row>
    <row r="6644" spans="4:4" customFormat="1" x14ac:dyDescent="0.35">
      <c r="D6644" s="35"/>
    </row>
    <row r="6645" spans="4:4" customFormat="1" x14ac:dyDescent="0.35">
      <c r="D6645" s="35"/>
    </row>
    <row r="6646" spans="4:4" customFormat="1" x14ac:dyDescent="0.35">
      <c r="D6646" s="35"/>
    </row>
    <row r="6647" spans="4:4" customFormat="1" x14ac:dyDescent="0.35">
      <c r="D6647" s="35"/>
    </row>
    <row r="6648" spans="4:4" customFormat="1" x14ac:dyDescent="0.35">
      <c r="D6648" s="35"/>
    </row>
    <row r="6649" spans="4:4" customFormat="1" x14ac:dyDescent="0.35">
      <c r="D6649" s="35"/>
    </row>
    <row r="6650" spans="4:4" customFormat="1" x14ac:dyDescent="0.35">
      <c r="D6650" s="35"/>
    </row>
    <row r="6651" spans="4:4" customFormat="1" x14ac:dyDescent="0.35">
      <c r="D6651" s="35"/>
    </row>
    <row r="6652" spans="4:4" customFormat="1" x14ac:dyDescent="0.35">
      <c r="D6652" s="35"/>
    </row>
    <row r="6653" spans="4:4" customFormat="1" x14ac:dyDescent="0.35">
      <c r="D6653" s="35"/>
    </row>
    <row r="6654" spans="4:4" customFormat="1" x14ac:dyDescent="0.35">
      <c r="D6654" s="35"/>
    </row>
    <row r="6655" spans="4:4" customFormat="1" x14ac:dyDescent="0.35">
      <c r="D6655" s="35"/>
    </row>
    <row r="6656" spans="4:4" customFormat="1" x14ac:dyDescent="0.35">
      <c r="D6656" s="35"/>
    </row>
    <row r="6657" spans="4:4" customFormat="1" x14ac:dyDescent="0.35">
      <c r="D6657" s="35"/>
    </row>
    <row r="6658" spans="4:4" customFormat="1" x14ac:dyDescent="0.35">
      <c r="D6658" s="35"/>
    </row>
    <row r="6659" spans="4:4" customFormat="1" x14ac:dyDescent="0.35">
      <c r="D6659" s="35"/>
    </row>
    <row r="6660" spans="4:4" customFormat="1" x14ac:dyDescent="0.35">
      <c r="D6660" s="35"/>
    </row>
    <row r="6661" spans="4:4" customFormat="1" x14ac:dyDescent="0.35">
      <c r="D6661" s="35"/>
    </row>
    <row r="6662" spans="4:4" customFormat="1" x14ac:dyDescent="0.35">
      <c r="D6662" s="35"/>
    </row>
    <row r="6663" spans="4:4" customFormat="1" x14ac:dyDescent="0.35">
      <c r="D6663" s="35"/>
    </row>
    <row r="6664" spans="4:4" customFormat="1" x14ac:dyDescent="0.35">
      <c r="D6664" s="35"/>
    </row>
    <row r="6665" spans="4:4" customFormat="1" x14ac:dyDescent="0.35">
      <c r="D6665" s="35"/>
    </row>
    <row r="6666" spans="4:4" customFormat="1" x14ac:dyDescent="0.35">
      <c r="D6666" s="35"/>
    </row>
    <row r="6667" spans="4:4" customFormat="1" x14ac:dyDescent="0.35">
      <c r="D6667" s="35"/>
    </row>
    <row r="6668" spans="4:4" customFormat="1" x14ac:dyDescent="0.35">
      <c r="D6668" s="35"/>
    </row>
    <row r="6669" spans="4:4" customFormat="1" x14ac:dyDescent="0.35">
      <c r="D6669" s="35"/>
    </row>
    <row r="6670" spans="4:4" customFormat="1" x14ac:dyDescent="0.35">
      <c r="D6670" s="35"/>
    </row>
    <row r="6671" spans="4:4" customFormat="1" x14ac:dyDescent="0.35">
      <c r="D6671" s="35"/>
    </row>
    <row r="6672" spans="4:4" customFormat="1" x14ac:dyDescent="0.35">
      <c r="D6672" s="35"/>
    </row>
    <row r="6673" spans="4:4" customFormat="1" x14ac:dyDescent="0.35">
      <c r="D6673" s="35"/>
    </row>
    <row r="6674" spans="4:4" customFormat="1" x14ac:dyDescent="0.35">
      <c r="D6674" s="35"/>
    </row>
    <row r="6675" spans="4:4" customFormat="1" x14ac:dyDescent="0.35">
      <c r="D6675" s="35"/>
    </row>
    <row r="6676" spans="4:4" customFormat="1" x14ac:dyDescent="0.35">
      <c r="D6676" s="35"/>
    </row>
    <row r="6677" spans="4:4" customFormat="1" x14ac:dyDescent="0.35">
      <c r="D6677" s="35"/>
    </row>
    <row r="6678" spans="4:4" customFormat="1" x14ac:dyDescent="0.35">
      <c r="D6678" s="35"/>
    </row>
    <row r="6679" spans="4:4" customFormat="1" x14ac:dyDescent="0.35">
      <c r="D6679" s="35"/>
    </row>
    <row r="6680" spans="4:4" customFormat="1" x14ac:dyDescent="0.35">
      <c r="D6680" s="35"/>
    </row>
    <row r="6681" spans="4:4" customFormat="1" x14ac:dyDescent="0.35">
      <c r="D6681" s="35"/>
    </row>
    <row r="6682" spans="4:4" customFormat="1" x14ac:dyDescent="0.35">
      <c r="D6682" s="35"/>
    </row>
    <row r="6683" spans="4:4" customFormat="1" x14ac:dyDescent="0.35">
      <c r="D6683" s="35"/>
    </row>
    <row r="6684" spans="4:4" customFormat="1" x14ac:dyDescent="0.35">
      <c r="D6684" s="35"/>
    </row>
    <row r="6685" spans="4:4" customFormat="1" x14ac:dyDescent="0.35">
      <c r="D6685" s="35"/>
    </row>
    <row r="6686" spans="4:4" customFormat="1" x14ac:dyDescent="0.35">
      <c r="D6686" s="35"/>
    </row>
    <row r="6687" spans="4:4" customFormat="1" x14ac:dyDescent="0.35">
      <c r="D6687" s="35"/>
    </row>
    <row r="6688" spans="4:4" customFormat="1" x14ac:dyDescent="0.35">
      <c r="D6688" s="35"/>
    </row>
    <row r="6689" spans="4:4" customFormat="1" x14ac:dyDescent="0.35">
      <c r="D6689" s="35"/>
    </row>
    <row r="6690" spans="4:4" customFormat="1" x14ac:dyDescent="0.35">
      <c r="D6690" s="35"/>
    </row>
    <row r="6691" spans="4:4" customFormat="1" x14ac:dyDescent="0.35">
      <c r="D6691" s="35"/>
    </row>
    <row r="6692" spans="4:4" customFormat="1" x14ac:dyDescent="0.35">
      <c r="D6692" s="35"/>
    </row>
    <row r="6693" spans="4:4" customFormat="1" x14ac:dyDescent="0.35">
      <c r="D6693" s="35"/>
    </row>
    <row r="6694" spans="4:4" customFormat="1" x14ac:dyDescent="0.35">
      <c r="D6694" s="35"/>
    </row>
    <row r="6695" spans="4:4" customFormat="1" x14ac:dyDescent="0.35">
      <c r="D6695" s="35"/>
    </row>
    <row r="6696" spans="4:4" customFormat="1" x14ac:dyDescent="0.35">
      <c r="D6696" s="35"/>
    </row>
    <row r="6697" spans="4:4" customFormat="1" x14ac:dyDescent="0.35">
      <c r="D6697" s="35"/>
    </row>
    <row r="6698" spans="4:4" customFormat="1" x14ac:dyDescent="0.35">
      <c r="D6698" s="35"/>
    </row>
    <row r="6699" spans="4:4" customFormat="1" x14ac:dyDescent="0.35">
      <c r="D6699" s="35"/>
    </row>
    <row r="6700" spans="4:4" customFormat="1" x14ac:dyDescent="0.35">
      <c r="D6700" s="35"/>
    </row>
    <row r="6701" spans="4:4" customFormat="1" x14ac:dyDescent="0.35">
      <c r="D6701" s="35"/>
    </row>
    <row r="6702" spans="4:4" customFormat="1" x14ac:dyDescent="0.35">
      <c r="D6702" s="35"/>
    </row>
    <row r="6703" spans="4:4" customFormat="1" x14ac:dyDescent="0.35">
      <c r="D6703" s="35"/>
    </row>
    <row r="6704" spans="4:4" customFormat="1" x14ac:dyDescent="0.35">
      <c r="D6704" s="35"/>
    </row>
    <row r="6705" spans="4:4" customFormat="1" x14ac:dyDescent="0.35">
      <c r="D6705" s="35"/>
    </row>
    <row r="6706" spans="4:4" customFormat="1" x14ac:dyDescent="0.35">
      <c r="D6706" s="35"/>
    </row>
    <row r="6707" spans="4:4" customFormat="1" x14ac:dyDescent="0.35">
      <c r="D6707" s="35"/>
    </row>
    <row r="6708" spans="4:4" customFormat="1" x14ac:dyDescent="0.35">
      <c r="D6708" s="35"/>
    </row>
    <row r="6709" spans="4:4" customFormat="1" x14ac:dyDescent="0.35">
      <c r="D6709" s="35"/>
    </row>
    <row r="6710" spans="4:4" customFormat="1" x14ac:dyDescent="0.35">
      <c r="D6710" s="35"/>
    </row>
    <row r="6711" spans="4:4" customFormat="1" x14ac:dyDescent="0.35">
      <c r="D6711" s="35"/>
    </row>
    <row r="6712" spans="4:4" customFormat="1" x14ac:dyDescent="0.35">
      <c r="D6712" s="35"/>
    </row>
    <row r="6713" spans="4:4" customFormat="1" x14ac:dyDescent="0.35">
      <c r="D6713" s="35"/>
    </row>
    <row r="6714" spans="4:4" customFormat="1" x14ac:dyDescent="0.35">
      <c r="D6714" s="35"/>
    </row>
    <row r="6715" spans="4:4" customFormat="1" x14ac:dyDescent="0.35">
      <c r="D6715" s="35"/>
    </row>
    <row r="6716" spans="4:4" customFormat="1" x14ac:dyDescent="0.35">
      <c r="D6716" s="35"/>
    </row>
    <row r="6717" spans="4:4" customFormat="1" x14ac:dyDescent="0.35">
      <c r="D6717" s="35"/>
    </row>
    <row r="6718" spans="4:4" customFormat="1" x14ac:dyDescent="0.35">
      <c r="D6718" s="35"/>
    </row>
    <row r="6719" spans="4:4" customFormat="1" x14ac:dyDescent="0.35">
      <c r="D6719" s="35"/>
    </row>
    <row r="6720" spans="4:4" customFormat="1" x14ac:dyDescent="0.35">
      <c r="D6720" s="35"/>
    </row>
    <row r="6721" spans="4:4" customFormat="1" x14ac:dyDescent="0.35">
      <c r="D6721" s="35"/>
    </row>
    <row r="6722" spans="4:4" customFormat="1" x14ac:dyDescent="0.35">
      <c r="D6722" s="35"/>
    </row>
    <row r="6723" spans="4:4" customFormat="1" x14ac:dyDescent="0.35">
      <c r="D6723" s="35"/>
    </row>
    <row r="6724" spans="4:4" customFormat="1" x14ac:dyDescent="0.35">
      <c r="D6724" s="35"/>
    </row>
    <row r="6725" spans="4:4" customFormat="1" x14ac:dyDescent="0.35">
      <c r="D6725" s="35"/>
    </row>
    <row r="6726" spans="4:4" customFormat="1" x14ac:dyDescent="0.35">
      <c r="D6726" s="35"/>
    </row>
    <row r="6727" spans="4:4" customFormat="1" x14ac:dyDescent="0.35">
      <c r="D6727" s="35"/>
    </row>
    <row r="6728" spans="4:4" customFormat="1" x14ac:dyDescent="0.35">
      <c r="D6728" s="35"/>
    </row>
    <row r="6729" spans="4:4" customFormat="1" x14ac:dyDescent="0.35">
      <c r="D6729" s="35"/>
    </row>
    <row r="6730" spans="4:4" customFormat="1" x14ac:dyDescent="0.35">
      <c r="D6730" s="35"/>
    </row>
    <row r="6731" spans="4:4" customFormat="1" x14ac:dyDescent="0.35">
      <c r="D6731" s="35"/>
    </row>
    <row r="6732" spans="4:4" customFormat="1" x14ac:dyDescent="0.35">
      <c r="D6732" s="35"/>
    </row>
    <row r="6733" spans="4:4" customFormat="1" x14ac:dyDescent="0.35">
      <c r="D6733" s="35"/>
    </row>
    <row r="6734" spans="4:4" customFormat="1" x14ac:dyDescent="0.35">
      <c r="D6734" s="35"/>
    </row>
    <row r="6735" spans="4:4" customFormat="1" x14ac:dyDescent="0.35">
      <c r="D6735" s="35"/>
    </row>
    <row r="6736" spans="4:4" customFormat="1" x14ac:dyDescent="0.35">
      <c r="D6736" s="35"/>
    </row>
    <row r="6737" spans="4:4" customFormat="1" x14ac:dyDescent="0.35">
      <c r="D6737" s="35"/>
    </row>
    <row r="6738" spans="4:4" customFormat="1" x14ac:dyDescent="0.35">
      <c r="D6738" s="35"/>
    </row>
    <row r="6739" spans="4:4" customFormat="1" x14ac:dyDescent="0.35">
      <c r="D6739" s="35"/>
    </row>
    <row r="6740" spans="4:4" customFormat="1" x14ac:dyDescent="0.35">
      <c r="D6740" s="35"/>
    </row>
    <row r="6741" spans="4:4" customFormat="1" x14ac:dyDescent="0.35">
      <c r="D6741" s="35"/>
    </row>
    <row r="6742" spans="4:4" customFormat="1" x14ac:dyDescent="0.35">
      <c r="D6742" s="35"/>
    </row>
    <row r="6743" spans="4:4" customFormat="1" x14ac:dyDescent="0.35">
      <c r="D6743" s="35"/>
    </row>
    <row r="6744" spans="4:4" customFormat="1" x14ac:dyDescent="0.35">
      <c r="D6744" s="35"/>
    </row>
    <row r="6745" spans="4:4" customFormat="1" x14ac:dyDescent="0.35">
      <c r="D6745" s="35"/>
    </row>
    <row r="6746" spans="4:4" customFormat="1" x14ac:dyDescent="0.35">
      <c r="D6746" s="35"/>
    </row>
    <row r="6747" spans="4:4" customFormat="1" x14ac:dyDescent="0.35">
      <c r="D6747" s="35"/>
    </row>
    <row r="6748" spans="4:4" customFormat="1" x14ac:dyDescent="0.35">
      <c r="D6748" s="35"/>
    </row>
    <row r="6749" spans="4:4" customFormat="1" x14ac:dyDescent="0.35">
      <c r="D6749" s="35"/>
    </row>
    <row r="6750" spans="4:4" customFormat="1" x14ac:dyDescent="0.35">
      <c r="D6750" s="35"/>
    </row>
    <row r="6751" spans="4:4" customFormat="1" x14ac:dyDescent="0.35">
      <c r="D6751" s="35"/>
    </row>
    <row r="6752" spans="4:4" customFormat="1" x14ac:dyDescent="0.35">
      <c r="D6752" s="35"/>
    </row>
    <row r="6753" spans="4:4" customFormat="1" x14ac:dyDescent="0.35">
      <c r="D6753" s="35"/>
    </row>
    <row r="6754" spans="4:4" customFormat="1" x14ac:dyDescent="0.35">
      <c r="D6754" s="35"/>
    </row>
    <row r="6755" spans="4:4" customFormat="1" x14ac:dyDescent="0.35">
      <c r="D6755" s="35"/>
    </row>
    <row r="6756" spans="4:4" customFormat="1" x14ac:dyDescent="0.35">
      <c r="D6756" s="35"/>
    </row>
    <row r="6757" spans="4:4" customFormat="1" x14ac:dyDescent="0.35">
      <c r="D6757" s="35"/>
    </row>
    <row r="6758" spans="4:4" customFormat="1" x14ac:dyDescent="0.35">
      <c r="D6758" s="35"/>
    </row>
    <row r="6759" spans="4:4" customFormat="1" x14ac:dyDescent="0.35">
      <c r="D6759" s="35"/>
    </row>
    <row r="6760" spans="4:4" customFormat="1" x14ac:dyDescent="0.35">
      <c r="D6760" s="35"/>
    </row>
    <row r="6761" spans="4:4" customFormat="1" x14ac:dyDescent="0.35">
      <c r="D6761" s="35"/>
    </row>
    <row r="6762" spans="4:4" customFormat="1" x14ac:dyDescent="0.35">
      <c r="D6762" s="35"/>
    </row>
    <row r="6763" spans="4:4" customFormat="1" x14ac:dyDescent="0.35">
      <c r="D6763" s="35"/>
    </row>
    <row r="6764" spans="4:4" customFormat="1" x14ac:dyDescent="0.35">
      <c r="D6764" s="35"/>
    </row>
    <row r="6765" spans="4:4" customFormat="1" x14ac:dyDescent="0.35">
      <c r="D6765" s="35"/>
    </row>
    <row r="6766" spans="4:4" customFormat="1" x14ac:dyDescent="0.35">
      <c r="D6766" s="35"/>
    </row>
    <row r="6767" spans="4:4" customFormat="1" x14ac:dyDescent="0.35">
      <c r="D6767" s="35"/>
    </row>
    <row r="6768" spans="4:4" customFormat="1" x14ac:dyDescent="0.35">
      <c r="D6768" s="35"/>
    </row>
    <row r="6769" spans="4:4" customFormat="1" x14ac:dyDescent="0.35">
      <c r="D6769" s="35"/>
    </row>
    <row r="6770" spans="4:4" customFormat="1" x14ac:dyDescent="0.35">
      <c r="D6770" s="35"/>
    </row>
    <row r="6771" spans="4:4" customFormat="1" x14ac:dyDescent="0.35">
      <c r="D6771" s="35"/>
    </row>
    <row r="6772" spans="4:4" customFormat="1" x14ac:dyDescent="0.35">
      <c r="D6772" s="35"/>
    </row>
    <row r="6773" spans="4:4" customFormat="1" x14ac:dyDescent="0.35">
      <c r="D6773" s="35"/>
    </row>
    <row r="6774" spans="4:4" customFormat="1" x14ac:dyDescent="0.35">
      <c r="D6774" s="35"/>
    </row>
    <row r="6775" spans="4:4" customFormat="1" x14ac:dyDescent="0.35">
      <c r="D6775" s="35"/>
    </row>
    <row r="6776" spans="4:4" customFormat="1" x14ac:dyDescent="0.35">
      <c r="D6776" s="35"/>
    </row>
    <row r="6777" spans="4:4" customFormat="1" x14ac:dyDescent="0.35">
      <c r="D6777" s="35"/>
    </row>
    <row r="6778" spans="4:4" customFormat="1" x14ac:dyDescent="0.35">
      <c r="D6778" s="35"/>
    </row>
    <row r="6779" spans="4:4" customFormat="1" x14ac:dyDescent="0.35">
      <c r="D6779" s="35"/>
    </row>
    <row r="6780" spans="4:4" customFormat="1" x14ac:dyDescent="0.35">
      <c r="D6780" s="35"/>
    </row>
    <row r="6781" spans="4:4" customFormat="1" x14ac:dyDescent="0.35">
      <c r="D6781" s="35"/>
    </row>
    <row r="6782" spans="4:4" customFormat="1" x14ac:dyDescent="0.35">
      <c r="D6782" s="35"/>
    </row>
    <row r="6783" spans="4:4" customFormat="1" x14ac:dyDescent="0.35">
      <c r="D6783" s="35"/>
    </row>
    <row r="6784" spans="4:4" customFormat="1" x14ac:dyDescent="0.35">
      <c r="D6784" s="35"/>
    </row>
    <row r="6785" spans="4:4" customFormat="1" x14ac:dyDescent="0.35">
      <c r="D6785" s="35"/>
    </row>
    <row r="6786" spans="4:4" customFormat="1" x14ac:dyDescent="0.35">
      <c r="D6786" s="35"/>
    </row>
    <row r="6787" spans="4:4" customFormat="1" x14ac:dyDescent="0.35">
      <c r="D6787" s="35"/>
    </row>
    <row r="6788" spans="4:4" customFormat="1" x14ac:dyDescent="0.35">
      <c r="D6788" s="35"/>
    </row>
    <row r="6789" spans="4:4" customFormat="1" x14ac:dyDescent="0.35">
      <c r="D6789" s="35"/>
    </row>
    <row r="6790" spans="4:4" customFormat="1" x14ac:dyDescent="0.35">
      <c r="D6790" s="35"/>
    </row>
    <row r="6791" spans="4:4" customFormat="1" x14ac:dyDescent="0.35">
      <c r="D6791" s="35"/>
    </row>
    <row r="6792" spans="4:4" customFormat="1" x14ac:dyDescent="0.35">
      <c r="D6792" s="35"/>
    </row>
    <row r="6793" spans="4:4" customFormat="1" x14ac:dyDescent="0.35">
      <c r="D6793" s="35"/>
    </row>
    <row r="6794" spans="4:4" customFormat="1" x14ac:dyDescent="0.35">
      <c r="D6794" s="35"/>
    </row>
    <row r="6795" spans="4:4" customFormat="1" x14ac:dyDescent="0.35">
      <c r="D6795" s="35"/>
    </row>
    <row r="6796" spans="4:4" customFormat="1" x14ac:dyDescent="0.35">
      <c r="D6796" s="35"/>
    </row>
    <row r="6797" spans="4:4" customFormat="1" x14ac:dyDescent="0.35">
      <c r="D6797" s="35"/>
    </row>
    <row r="6798" spans="4:4" customFormat="1" x14ac:dyDescent="0.35">
      <c r="D6798" s="35"/>
    </row>
    <row r="6799" spans="4:4" customFormat="1" x14ac:dyDescent="0.35">
      <c r="D6799" s="35"/>
    </row>
    <row r="6800" spans="4:4" customFormat="1" x14ac:dyDescent="0.35">
      <c r="D6800" s="35"/>
    </row>
    <row r="6801" spans="4:4" customFormat="1" x14ac:dyDescent="0.35">
      <c r="D6801" s="35"/>
    </row>
    <row r="6802" spans="4:4" customFormat="1" x14ac:dyDescent="0.35">
      <c r="D6802" s="35"/>
    </row>
    <row r="6803" spans="4:4" customFormat="1" x14ac:dyDescent="0.35">
      <c r="D6803" s="35"/>
    </row>
    <row r="6804" spans="4:4" customFormat="1" x14ac:dyDescent="0.35">
      <c r="D6804" s="35"/>
    </row>
    <row r="6805" spans="4:4" customFormat="1" x14ac:dyDescent="0.35">
      <c r="D6805" s="35"/>
    </row>
    <row r="6806" spans="4:4" customFormat="1" x14ac:dyDescent="0.35">
      <c r="D6806" s="35"/>
    </row>
    <row r="6807" spans="4:4" customFormat="1" x14ac:dyDescent="0.35">
      <c r="D6807" s="35"/>
    </row>
    <row r="6808" spans="4:4" customFormat="1" x14ac:dyDescent="0.35">
      <c r="D6808" s="35"/>
    </row>
    <row r="6809" spans="4:4" customFormat="1" x14ac:dyDescent="0.35">
      <c r="D6809" s="35"/>
    </row>
    <row r="6810" spans="4:4" customFormat="1" x14ac:dyDescent="0.35">
      <c r="D6810" s="35"/>
    </row>
    <row r="6811" spans="4:4" customFormat="1" x14ac:dyDescent="0.35">
      <c r="D6811" s="35"/>
    </row>
    <row r="6812" spans="4:4" customFormat="1" x14ac:dyDescent="0.35">
      <c r="D6812" s="35"/>
    </row>
    <row r="6813" spans="4:4" customFormat="1" x14ac:dyDescent="0.35">
      <c r="D6813" s="35"/>
    </row>
    <row r="6814" spans="4:4" customFormat="1" x14ac:dyDescent="0.35">
      <c r="D6814" s="35"/>
    </row>
    <row r="6815" spans="4:4" customFormat="1" x14ac:dyDescent="0.35">
      <c r="D6815" s="35"/>
    </row>
    <row r="6816" spans="4:4" customFormat="1" x14ac:dyDescent="0.35">
      <c r="D6816" s="35"/>
    </row>
    <row r="6817" spans="4:4" customFormat="1" x14ac:dyDescent="0.35">
      <c r="D6817" s="35"/>
    </row>
    <row r="6818" spans="4:4" customFormat="1" x14ac:dyDescent="0.35">
      <c r="D6818" s="35"/>
    </row>
    <row r="6819" spans="4:4" customFormat="1" x14ac:dyDescent="0.35">
      <c r="D6819" s="35"/>
    </row>
    <row r="6820" spans="4:4" customFormat="1" x14ac:dyDescent="0.35">
      <c r="D6820" s="35"/>
    </row>
    <row r="6821" spans="4:4" customFormat="1" x14ac:dyDescent="0.35">
      <c r="D6821" s="35"/>
    </row>
    <row r="6822" spans="4:4" customFormat="1" x14ac:dyDescent="0.35">
      <c r="D6822" s="35"/>
    </row>
    <row r="6823" spans="4:4" customFormat="1" x14ac:dyDescent="0.35">
      <c r="D6823" s="35"/>
    </row>
    <row r="6824" spans="4:4" customFormat="1" x14ac:dyDescent="0.35">
      <c r="D6824" s="35"/>
    </row>
    <row r="6825" spans="4:4" customFormat="1" x14ac:dyDescent="0.35">
      <c r="D6825" s="35"/>
    </row>
    <row r="6826" spans="4:4" customFormat="1" x14ac:dyDescent="0.35">
      <c r="D6826" s="35"/>
    </row>
    <row r="6827" spans="4:4" customFormat="1" x14ac:dyDescent="0.35">
      <c r="D6827" s="35"/>
    </row>
    <row r="6828" spans="4:4" customFormat="1" x14ac:dyDescent="0.35">
      <c r="D6828" s="35"/>
    </row>
    <row r="6829" spans="4:4" customFormat="1" x14ac:dyDescent="0.35">
      <c r="D6829" s="35"/>
    </row>
    <row r="6830" spans="4:4" customFormat="1" x14ac:dyDescent="0.35">
      <c r="D6830" s="35"/>
    </row>
    <row r="6831" spans="4:4" customFormat="1" x14ac:dyDescent="0.35">
      <c r="D6831" s="35"/>
    </row>
    <row r="6832" spans="4:4" customFormat="1" x14ac:dyDescent="0.35">
      <c r="D6832" s="35"/>
    </row>
    <row r="6833" spans="4:4" customFormat="1" x14ac:dyDescent="0.35">
      <c r="D6833" s="35"/>
    </row>
    <row r="6834" spans="4:4" customFormat="1" x14ac:dyDescent="0.35">
      <c r="D6834" s="35"/>
    </row>
    <row r="6835" spans="4:4" customFormat="1" x14ac:dyDescent="0.35">
      <c r="D6835" s="35"/>
    </row>
    <row r="6836" spans="4:4" customFormat="1" x14ac:dyDescent="0.35">
      <c r="D6836" s="35"/>
    </row>
    <row r="6837" spans="4:4" customFormat="1" x14ac:dyDescent="0.35">
      <c r="D6837" s="35"/>
    </row>
    <row r="6838" spans="4:4" customFormat="1" x14ac:dyDescent="0.35">
      <c r="D6838" s="35"/>
    </row>
    <row r="6839" spans="4:4" customFormat="1" x14ac:dyDescent="0.35">
      <c r="D6839" s="35"/>
    </row>
    <row r="6840" spans="4:4" customFormat="1" x14ac:dyDescent="0.35">
      <c r="D6840" s="35"/>
    </row>
    <row r="6841" spans="4:4" customFormat="1" x14ac:dyDescent="0.35">
      <c r="D6841" s="35"/>
    </row>
    <row r="6842" spans="4:4" customFormat="1" x14ac:dyDescent="0.35">
      <c r="D6842" s="35"/>
    </row>
    <row r="6843" spans="4:4" customFormat="1" x14ac:dyDescent="0.35">
      <c r="D6843" s="35"/>
    </row>
    <row r="6844" spans="4:4" customFormat="1" x14ac:dyDescent="0.35">
      <c r="D6844" s="35"/>
    </row>
    <row r="6845" spans="4:4" customFormat="1" x14ac:dyDescent="0.35">
      <c r="D6845" s="35"/>
    </row>
    <row r="6846" spans="4:4" customFormat="1" x14ac:dyDescent="0.35">
      <c r="D6846" s="35"/>
    </row>
    <row r="6847" spans="4:4" customFormat="1" x14ac:dyDescent="0.35">
      <c r="D6847" s="35"/>
    </row>
    <row r="6848" spans="4:4" customFormat="1" x14ac:dyDescent="0.35">
      <c r="D6848" s="35"/>
    </row>
    <row r="6849" spans="4:4" customFormat="1" x14ac:dyDescent="0.35">
      <c r="D6849" s="35"/>
    </row>
    <row r="6850" spans="4:4" customFormat="1" x14ac:dyDescent="0.35">
      <c r="D6850" s="35"/>
    </row>
    <row r="6851" spans="4:4" customFormat="1" x14ac:dyDescent="0.35">
      <c r="D6851" s="35"/>
    </row>
    <row r="6852" spans="4:4" customFormat="1" x14ac:dyDescent="0.35">
      <c r="D6852" s="35"/>
    </row>
    <row r="6853" spans="4:4" customFormat="1" x14ac:dyDescent="0.35">
      <c r="D6853" s="35"/>
    </row>
    <row r="6854" spans="4:4" customFormat="1" x14ac:dyDescent="0.35">
      <c r="D6854" s="35"/>
    </row>
    <row r="6855" spans="4:4" customFormat="1" x14ac:dyDescent="0.35">
      <c r="D6855" s="35"/>
    </row>
    <row r="6856" spans="4:4" customFormat="1" x14ac:dyDescent="0.35">
      <c r="D6856" s="35"/>
    </row>
    <row r="6857" spans="4:4" customFormat="1" x14ac:dyDescent="0.35">
      <c r="D6857" s="35"/>
    </row>
    <row r="6858" spans="4:4" customFormat="1" x14ac:dyDescent="0.35">
      <c r="D6858" s="35"/>
    </row>
    <row r="6859" spans="4:4" customFormat="1" x14ac:dyDescent="0.35">
      <c r="D6859" s="35"/>
    </row>
    <row r="6860" spans="4:4" customFormat="1" x14ac:dyDescent="0.35">
      <c r="D6860" s="35"/>
    </row>
    <row r="6861" spans="4:4" customFormat="1" x14ac:dyDescent="0.35">
      <c r="D6861" s="35"/>
    </row>
    <row r="6862" spans="4:4" customFormat="1" x14ac:dyDescent="0.35">
      <c r="D6862" s="35"/>
    </row>
    <row r="6863" spans="4:4" customFormat="1" x14ac:dyDescent="0.35">
      <c r="D6863" s="35"/>
    </row>
    <row r="6864" spans="4:4" customFormat="1" x14ac:dyDescent="0.35">
      <c r="D6864" s="35"/>
    </row>
    <row r="6865" spans="4:4" customFormat="1" x14ac:dyDescent="0.35">
      <c r="D6865" s="35"/>
    </row>
    <row r="6866" spans="4:4" customFormat="1" x14ac:dyDescent="0.35">
      <c r="D6866" s="35"/>
    </row>
    <row r="6867" spans="4:4" customFormat="1" x14ac:dyDescent="0.35">
      <c r="D6867" s="35"/>
    </row>
    <row r="6868" spans="4:4" customFormat="1" x14ac:dyDescent="0.35">
      <c r="D6868" s="35"/>
    </row>
    <row r="6869" spans="4:4" customFormat="1" x14ac:dyDescent="0.35">
      <c r="D6869" s="35"/>
    </row>
    <row r="6870" spans="4:4" customFormat="1" x14ac:dyDescent="0.35">
      <c r="D6870" s="35"/>
    </row>
    <row r="6871" spans="4:4" customFormat="1" x14ac:dyDescent="0.35">
      <c r="D6871" s="35"/>
    </row>
    <row r="6872" spans="4:4" customFormat="1" x14ac:dyDescent="0.35">
      <c r="D6872" s="35"/>
    </row>
    <row r="6873" spans="4:4" customFormat="1" x14ac:dyDescent="0.35">
      <c r="D6873" s="35"/>
    </row>
    <row r="6874" spans="4:4" customFormat="1" x14ac:dyDescent="0.35">
      <c r="D6874" s="35"/>
    </row>
    <row r="6875" spans="4:4" customFormat="1" x14ac:dyDescent="0.35">
      <c r="D6875" s="35"/>
    </row>
    <row r="6876" spans="4:4" customFormat="1" x14ac:dyDescent="0.35">
      <c r="D6876" s="35"/>
    </row>
    <row r="6877" spans="4:4" customFormat="1" x14ac:dyDescent="0.35">
      <c r="D6877" s="35"/>
    </row>
    <row r="6878" spans="4:4" customFormat="1" x14ac:dyDescent="0.35">
      <c r="D6878" s="35"/>
    </row>
    <row r="6879" spans="4:4" customFormat="1" x14ac:dyDescent="0.35">
      <c r="D6879" s="35"/>
    </row>
    <row r="6880" spans="4:4" customFormat="1" x14ac:dyDescent="0.35">
      <c r="D6880" s="35"/>
    </row>
    <row r="6881" spans="4:4" customFormat="1" x14ac:dyDescent="0.35">
      <c r="D6881" s="35"/>
    </row>
    <row r="6882" spans="4:4" customFormat="1" x14ac:dyDescent="0.35">
      <c r="D6882" s="35"/>
    </row>
    <row r="6883" spans="4:4" customFormat="1" x14ac:dyDescent="0.35">
      <c r="D6883" s="35"/>
    </row>
    <row r="6884" spans="4:4" customFormat="1" x14ac:dyDescent="0.35">
      <c r="D6884" s="35"/>
    </row>
    <row r="6885" spans="4:4" customFormat="1" x14ac:dyDescent="0.35">
      <c r="D6885" s="35"/>
    </row>
    <row r="6886" spans="4:4" customFormat="1" x14ac:dyDescent="0.35">
      <c r="D6886" s="35"/>
    </row>
    <row r="6887" spans="4:4" customFormat="1" x14ac:dyDescent="0.35">
      <c r="D6887" s="35"/>
    </row>
    <row r="6888" spans="4:4" customFormat="1" x14ac:dyDescent="0.35">
      <c r="D6888" s="35"/>
    </row>
    <row r="6889" spans="4:4" customFormat="1" x14ac:dyDescent="0.35">
      <c r="D6889" s="35"/>
    </row>
    <row r="6890" spans="4:4" customFormat="1" x14ac:dyDescent="0.35">
      <c r="D6890" s="35"/>
    </row>
    <row r="6891" spans="4:4" customFormat="1" x14ac:dyDescent="0.35">
      <c r="D6891" s="35"/>
    </row>
    <row r="6892" spans="4:4" customFormat="1" x14ac:dyDescent="0.35">
      <c r="D6892" s="35"/>
    </row>
    <row r="6893" spans="4:4" customFormat="1" x14ac:dyDescent="0.35">
      <c r="D6893" s="35"/>
    </row>
    <row r="6894" spans="4:4" customFormat="1" x14ac:dyDescent="0.35">
      <c r="D6894" s="35"/>
    </row>
    <row r="6895" spans="4:4" customFormat="1" x14ac:dyDescent="0.35">
      <c r="D6895" s="35"/>
    </row>
    <row r="6896" spans="4:4" customFormat="1" x14ac:dyDescent="0.35">
      <c r="D6896" s="35"/>
    </row>
    <row r="6897" spans="4:4" customFormat="1" x14ac:dyDescent="0.35">
      <c r="D6897" s="35"/>
    </row>
    <row r="6898" spans="4:4" customFormat="1" x14ac:dyDescent="0.35">
      <c r="D6898" s="35"/>
    </row>
    <row r="6899" spans="4:4" customFormat="1" x14ac:dyDescent="0.35">
      <c r="D6899" s="35"/>
    </row>
    <row r="6900" spans="4:4" customFormat="1" x14ac:dyDescent="0.35">
      <c r="D6900" s="35"/>
    </row>
    <row r="6901" spans="4:4" customFormat="1" x14ac:dyDescent="0.35">
      <c r="D6901" s="35"/>
    </row>
    <row r="6902" spans="4:4" customFormat="1" x14ac:dyDescent="0.35">
      <c r="D6902" s="35"/>
    </row>
    <row r="6903" spans="4:4" customFormat="1" x14ac:dyDescent="0.35">
      <c r="D6903" s="35"/>
    </row>
    <row r="6904" spans="4:4" customFormat="1" x14ac:dyDescent="0.35">
      <c r="D6904" s="35"/>
    </row>
    <row r="6905" spans="4:4" customFormat="1" x14ac:dyDescent="0.35">
      <c r="D6905" s="35"/>
    </row>
    <row r="6906" spans="4:4" customFormat="1" x14ac:dyDescent="0.35">
      <c r="D6906" s="35"/>
    </row>
    <row r="6907" spans="4:4" customFormat="1" x14ac:dyDescent="0.35">
      <c r="D6907" s="35"/>
    </row>
    <row r="6908" spans="4:4" customFormat="1" x14ac:dyDescent="0.35">
      <c r="D6908" s="35"/>
    </row>
    <row r="6909" spans="4:4" customFormat="1" x14ac:dyDescent="0.35">
      <c r="D6909" s="35"/>
    </row>
    <row r="6910" spans="4:4" customFormat="1" x14ac:dyDescent="0.35">
      <c r="D6910" s="35"/>
    </row>
    <row r="6911" spans="4:4" customFormat="1" x14ac:dyDescent="0.35">
      <c r="D6911" s="35"/>
    </row>
    <row r="6912" spans="4:4" customFormat="1" x14ac:dyDescent="0.35">
      <c r="D6912" s="35"/>
    </row>
    <row r="6913" spans="4:4" customFormat="1" x14ac:dyDescent="0.35">
      <c r="D6913" s="35"/>
    </row>
    <row r="6914" spans="4:4" customFormat="1" x14ac:dyDescent="0.35">
      <c r="D6914" s="35"/>
    </row>
    <row r="6915" spans="4:4" customFormat="1" x14ac:dyDescent="0.35">
      <c r="D6915" s="35"/>
    </row>
    <row r="6916" spans="4:4" customFormat="1" x14ac:dyDescent="0.35">
      <c r="D6916" s="35"/>
    </row>
    <row r="6917" spans="4:4" customFormat="1" x14ac:dyDescent="0.35">
      <c r="D6917" s="35"/>
    </row>
    <row r="6918" spans="4:4" customFormat="1" x14ac:dyDescent="0.35">
      <c r="D6918" s="35"/>
    </row>
    <row r="6919" spans="4:4" customFormat="1" x14ac:dyDescent="0.35">
      <c r="D6919" s="35"/>
    </row>
    <row r="6920" spans="4:4" customFormat="1" x14ac:dyDescent="0.35">
      <c r="D6920" s="35"/>
    </row>
    <row r="6921" spans="4:4" customFormat="1" x14ac:dyDescent="0.35">
      <c r="D6921" s="35"/>
    </row>
    <row r="6922" spans="4:4" customFormat="1" x14ac:dyDescent="0.35">
      <c r="D6922" s="35"/>
    </row>
    <row r="6923" spans="4:4" customFormat="1" x14ac:dyDescent="0.35">
      <c r="D6923" s="35"/>
    </row>
    <row r="6924" spans="4:4" customFormat="1" x14ac:dyDescent="0.35">
      <c r="D6924" s="35"/>
    </row>
    <row r="6925" spans="4:4" customFormat="1" x14ac:dyDescent="0.35">
      <c r="D6925" s="35"/>
    </row>
    <row r="6926" spans="4:4" customFormat="1" x14ac:dyDescent="0.35">
      <c r="D6926" s="35"/>
    </row>
    <row r="6927" spans="4:4" customFormat="1" x14ac:dyDescent="0.35">
      <c r="D6927" s="35"/>
    </row>
    <row r="6928" spans="4:4" customFormat="1" x14ac:dyDescent="0.35">
      <c r="D6928" s="35"/>
    </row>
    <row r="6929" spans="4:4" customFormat="1" x14ac:dyDescent="0.35">
      <c r="D6929" s="35"/>
    </row>
    <row r="6930" spans="4:4" customFormat="1" x14ac:dyDescent="0.35">
      <c r="D6930" s="35"/>
    </row>
    <row r="6931" spans="4:4" customFormat="1" x14ac:dyDescent="0.35">
      <c r="D6931" s="35"/>
    </row>
    <row r="6932" spans="4:4" customFormat="1" x14ac:dyDescent="0.35">
      <c r="D6932" s="35"/>
    </row>
    <row r="6933" spans="4:4" customFormat="1" x14ac:dyDescent="0.35">
      <c r="D6933" s="35"/>
    </row>
    <row r="6934" spans="4:4" customFormat="1" x14ac:dyDescent="0.35">
      <c r="D6934" s="35"/>
    </row>
    <row r="6935" spans="4:4" customFormat="1" x14ac:dyDescent="0.35">
      <c r="D6935" s="35"/>
    </row>
    <row r="6936" spans="4:4" customFormat="1" x14ac:dyDescent="0.35">
      <c r="D6936" s="35"/>
    </row>
    <row r="6937" spans="4:4" customFormat="1" x14ac:dyDescent="0.35">
      <c r="D6937" s="35"/>
    </row>
    <row r="6938" spans="4:4" customFormat="1" x14ac:dyDescent="0.35">
      <c r="D6938" s="35"/>
    </row>
    <row r="6939" spans="4:4" customFormat="1" x14ac:dyDescent="0.35">
      <c r="D6939" s="35"/>
    </row>
    <row r="6940" spans="4:4" customFormat="1" x14ac:dyDescent="0.35">
      <c r="D6940" s="35"/>
    </row>
    <row r="6941" spans="4:4" customFormat="1" x14ac:dyDescent="0.35">
      <c r="D6941" s="35"/>
    </row>
    <row r="6942" spans="4:4" customFormat="1" x14ac:dyDescent="0.35">
      <c r="D6942" s="35"/>
    </row>
    <row r="6943" spans="4:4" customFormat="1" x14ac:dyDescent="0.35">
      <c r="D6943" s="35"/>
    </row>
    <row r="6944" spans="4:4" customFormat="1" x14ac:dyDescent="0.35">
      <c r="D6944" s="35"/>
    </row>
    <row r="6945" spans="4:4" customFormat="1" x14ac:dyDescent="0.35">
      <c r="D6945" s="35"/>
    </row>
    <row r="6946" spans="4:4" customFormat="1" x14ac:dyDescent="0.35">
      <c r="D6946" s="35"/>
    </row>
    <row r="6947" spans="4:4" customFormat="1" x14ac:dyDescent="0.35">
      <c r="D6947" s="35"/>
    </row>
    <row r="6948" spans="4:4" customFormat="1" x14ac:dyDescent="0.35">
      <c r="D6948" s="35"/>
    </row>
    <row r="6949" spans="4:4" customFormat="1" x14ac:dyDescent="0.35">
      <c r="D6949" s="35"/>
    </row>
    <row r="6950" spans="4:4" customFormat="1" x14ac:dyDescent="0.35">
      <c r="D6950" s="35"/>
    </row>
    <row r="6951" spans="4:4" customFormat="1" x14ac:dyDescent="0.35">
      <c r="D6951" s="35"/>
    </row>
    <row r="6952" spans="4:4" customFormat="1" x14ac:dyDescent="0.35">
      <c r="D6952" s="35"/>
    </row>
    <row r="6953" spans="4:4" customFormat="1" x14ac:dyDescent="0.35">
      <c r="D6953" s="35"/>
    </row>
    <row r="6954" spans="4:4" customFormat="1" x14ac:dyDescent="0.35">
      <c r="D6954" s="35"/>
    </row>
    <row r="6955" spans="4:4" customFormat="1" x14ac:dyDescent="0.35">
      <c r="D6955" s="35"/>
    </row>
    <row r="6956" spans="4:4" customFormat="1" x14ac:dyDescent="0.35">
      <c r="D6956" s="35"/>
    </row>
    <row r="6957" spans="4:4" customFormat="1" x14ac:dyDescent="0.35">
      <c r="D6957" s="35"/>
    </row>
    <row r="6958" spans="4:4" customFormat="1" x14ac:dyDescent="0.35">
      <c r="D6958" s="35"/>
    </row>
    <row r="6959" spans="4:4" customFormat="1" x14ac:dyDescent="0.35">
      <c r="D6959" s="35"/>
    </row>
    <row r="6960" spans="4:4" customFormat="1" x14ac:dyDescent="0.35">
      <c r="D6960" s="35"/>
    </row>
    <row r="6961" spans="4:4" customFormat="1" x14ac:dyDescent="0.35">
      <c r="D6961" s="35"/>
    </row>
    <row r="6962" spans="4:4" customFormat="1" x14ac:dyDescent="0.35">
      <c r="D6962" s="35"/>
    </row>
    <row r="6963" spans="4:4" customFormat="1" x14ac:dyDescent="0.35">
      <c r="D6963" s="35"/>
    </row>
    <row r="6964" spans="4:4" customFormat="1" x14ac:dyDescent="0.35">
      <c r="D6964" s="35"/>
    </row>
    <row r="6965" spans="4:4" customFormat="1" x14ac:dyDescent="0.35">
      <c r="D6965" s="35"/>
    </row>
    <row r="6966" spans="4:4" customFormat="1" x14ac:dyDescent="0.35">
      <c r="D6966" s="35"/>
    </row>
    <row r="6967" spans="4:4" customFormat="1" x14ac:dyDescent="0.35">
      <c r="D6967" s="35"/>
    </row>
    <row r="6968" spans="4:4" customFormat="1" x14ac:dyDescent="0.35">
      <c r="D6968" s="35"/>
    </row>
    <row r="6969" spans="4:4" customFormat="1" x14ac:dyDescent="0.35">
      <c r="D6969" s="35"/>
    </row>
    <row r="6970" spans="4:4" customFormat="1" x14ac:dyDescent="0.35">
      <c r="D6970" s="35"/>
    </row>
    <row r="6971" spans="4:4" customFormat="1" x14ac:dyDescent="0.35">
      <c r="D6971" s="35"/>
    </row>
    <row r="6972" spans="4:4" customFormat="1" x14ac:dyDescent="0.35">
      <c r="D6972" s="35"/>
    </row>
    <row r="6973" spans="4:4" customFormat="1" x14ac:dyDescent="0.35">
      <c r="D6973" s="35"/>
    </row>
    <row r="6974" spans="4:4" customFormat="1" x14ac:dyDescent="0.35">
      <c r="D6974" s="35"/>
    </row>
    <row r="6975" spans="4:4" customFormat="1" x14ac:dyDescent="0.35">
      <c r="D6975" s="35"/>
    </row>
    <row r="6976" spans="4:4" customFormat="1" x14ac:dyDescent="0.35">
      <c r="D6976" s="35"/>
    </row>
    <row r="6977" spans="4:4" customFormat="1" x14ac:dyDescent="0.35">
      <c r="D6977" s="35"/>
    </row>
    <row r="6978" spans="4:4" customFormat="1" x14ac:dyDescent="0.35">
      <c r="D6978" s="35"/>
    </row>
    <row r="6979" spans="4:4" customFormat="1" x14ac:dyDescent="0.35">
      <c r="D6979" s="35"/>
    </row>
    <row r="6980" spans="4:4" customFormat="1" x14ac:dyDescent="0.35">
      <c r="D6980" s="35"/>
    </row>
    <row r="6981" spans="4:4" customFormat="1" x14ac:dyDescent="0.35">
      <c r="D6981" s="35"/>
    </row>
    <row r="6982" spans="4:4" customFormat="1" x14ac:dyDescent="0.35">
      <c r="D6982" s="35"/>
    </row>
    <row r="6983" spans="4:4" customFormat="1" x14ac:dyDescent="0.35">
      <c r="D6983" s="35"/>
    </row>
    <row r="6984" spans="4:4" customFormat="1" x14ac:dyDescent="0.35">
      <c r="D6984" s="35"/>
    </row>
    <row r="6985" spans="4:4" customFormat="1" x14ac:dyDescent="0.35">
      <c r="D6985" s="35"/>
    </row>
    <row r="6986" spans="4:4" customFormat="1" x14ac:dyDescent="0.35">
      <c r="D6986" s="35"/>
    </row>
    <row r="6987" spans="4:4" customFormat="1" x14ac:dyDescent="0.35">
      <c r="D6987" s="35"/>
    </row>
    <row r="6988" spans="4:4" customFormat="1" x14ac:dyDescent="0.35">
      <c r="D6988" s="35"/>
    </row>
    <row r="6989" spans="4:4" customFormat="1" x14ac:dyDescent="0.35">
      <c r="D6989" s="35"/>
    </row>
    <row r="6990" spans="4:4" customFormat="1" x14ac:dyDescent="0.35">
      <c r="D6990" s="35"/>
    </row>
    <row r="6991" spans="4:4" customFormat="1" x14ac:dyDescent="0.35">
      <c r="D6991" s="35"/>
    </row>
    <row r="6992" spans="4:4" customFormat="1" x14ac:dyDescent="0.35">
      <c r="D6992" s="35"/>
    </row>
    <row r="6993" spans="4:4" customFormat="1" x14ac:dyDescent="0.35">
      <c r="D6993" s="35"/>
    </row>
    <row r="6994" spans="4:4" customFormat="1" x14ac:dyDescent="0.35">
      <c r="D6994" s="35"/>
    </row>
    <row r="6995" spans="4:4" customFormat="1" x14ac:dyDescent="0.35">
      <c r="D6995" s="35"/>
    </row>
    <row r="6996" spans="4:4" customFormat="1" x14ac:dyDescent="0.35">
      <c r="D6996" s="35"/>
    </row>
    <row r="6997" spans="4:4" customFormat="1" x14ac:dyDescent="0.35">
      <c r="D6997" s="35"/>
    </row>
    <row r="6998" spans="4:4" customFormat="1" x14ac:dyDescent="0.35">
      <c r="D6998" s="35"/>
    </row>
    <row r="6999" spans="4:4" customFormat="1" x14ac:dyDescent="0.35">
      <c r="D6999" s="35"/>
    </row>
    <row r="7000" spans="4:4" customFormat="1" x14ac:dyDescent="0.35">
      <c r="D7000" s="35"/>
    </row>
    <row r="7001" spans="4:4" customFormat="1" x14ac:dyDescent="0.35">
      <c r="D7001" s="35"/>
    </row>
    <row r="7002" spans="4:4" customFormat="1" x14ac:dyDescent="0.35">
      <c r="D7002" s="35"/>
    </row>
    <row r="7003" spans="4:4" customFormat="1" x14ac:dyDescent="0.35">
      <c r="D7003" s="35"/>
    </row>
    <row r="7004" spans="4:4" customFormat="1" x14ac:dyDescent="0.35">
      <c r="D7004" s="35"/>
    </row>
    <row r="7005" spans="4:4" customFormat="1" x14ac:dyDescent="0.35">
      <c r="D7005" s="35"/>
    </row>
    <row r="7006" spans="4:4" customFormat="1" x14ac:dyDescent="0.35">
      <c r="D7006" s="35"/>
    </row>
    <row r="7007" spans="4:4" customFormat="1" x14ac:dyDescent="0.35">
      <c r="D7007" s="35"/>
    </row>
    <row r="7008" spans="4:4" customFormat="1" x14ac:dyDescent="0.35">
      <c r="D7008" s="35"/>
    </row>
    <row r="7009" spans="4:4" customFormat="1" x14ac:dyDescent="0.35">
      <c r="D7009" s="35"/>
    </row>
    <row r="7010" spans="4:4" customFormat="1" x14ac:dyDescent="0.35">
      <c r="D7010" s="35"/>
    </row>
    <row r="7011" spans="4:4" customFormat="1" x14ac:dyDescent="0.35">
      <c r="D7011" s="35"/>
    </row>
    <row r="7012" spans="4:4" customFormat="1" x14ac:dyDescent="0.35">
      <c r="D7012" s="35"/>
    </row>
    <row r="7013" spans="4:4" customFormat="1" x14ac:dyDescent="0.35">
      <c r="D7013" s="35"/>
    </row>
    <row r="7014" spans="4:4" customFormat="1" x14ac:dyDescent="0.35">
      <c r="D7014" s="35"/>
    </row>
    <row r="7015" spans="4:4" customFormat="1" x14ac:dyDescent="0.35">
      <c r="D7015" s="35"/>
    </row>
    <row r="7016" spans="4:4" customFormat="1" x14ac:dyDescent="0.35">
      <c r="D7016" s="35"/>
    </row>
    <row r="7017" spans="4:4" customFormat="1" x14ac:dyDescent="0.35">
      <c r="D7017" s="35"/>
    </row>
    <row r="7018" spans="4:4" customFormat="1" x14ac:dyDescent="0.35">
      <c r="D7018" s="35"/>
    </row>
    <row r="7019" spans="4:4" customFormat="1" x14ac:dyDescent="0.35">
      <c r="D7019" s="35"/>
    </row>
    <row r="7020" spans="4:4" customFormat="1" x14ac:dyDescent="0.35">
      <c r="D7020" s="35"/>
    </row>
    <row r="7021" spans="4:4" customFormat="1" x14ac:dyDescent="0.35">
      <c r="D7021" s="35"/>
    </row>
    <row r="7022" spans="4:4" customFormat="1" x14ac:dyDescent="0.35">
      <c r="D7022" s="35"/>
    </row>
    <row r="7023" spans="4:4" customFormat="1" x14ac:dyDescent="0.35">
      <c r="D7023" s="35"/>
    </row>
    <row r="7024" spans="4:4" customFormat="1" x14ac:dyDescent="0.35">
      <c r="D7024" s="35"/>
    </row>
    <row r="7025" spans="4:4" customFormat="1" x14ac:dyDescent="0.35">
      <c r="D7025" s="35"/>
    </row>
    <row r="7026" spans="4:4" customFormat="1" x14ac:dyDescent="0.35">
      <c r="D7026" s="35"/>
    </row>
    <row r="7027" spans="4:4" customFormat="1" x14ac:dyDescent="0.35">
      <c r="D7027" s="35"/>
    </row>
    <row r="7028" spans="4:4" customFormat="1" x14ac:dyDescent="0.35">
      <c r="D7028" s="35"/>
    </row>
    <row r="7029" spans="4:4" customFormat="1" x14ac:dyDescent="0.35">
      <c r="D7029" s="35"/>
    </row>
    <row r="7030" spans="4:4" customFormat="1" x14ac:dyDescent="0.35">
      <c r="D7030" s="35"/>
    </row>
    <row r="7031" spans="4:4" customFormat="1" x14ac:dyDescent="0.35">
      <c r="D7031" s="35"/>
    </row>
    <row r="7032" spans="4:4" customFormat="1" x14ac:dyDescent="0.35">
      <c r="D7032" s="35"/>
    </row>
    <row r="7033" spans="4:4" customFormat="1" x14ac:dyDescent="0.35">
      <c r="D7033" s="35"/>
    </row>
    <row r="7034" spans="4:4" customFormat="1" x14ac:dyDescent="0.35">
      <c r="D7034" s="35"/>
    </row>
    <row r="7035" spans="4:4" customFormat="1" x14ac:dyDescent="0.35">
      <c r="D7035" s="35"/>
    </row>
    <row r="7036" spans="4:4" customFormat="1" x14ac:dyDescent="0.35">
      <c r="D7036" s="35"/>
    </row>
    <row r="7037" spans="4:4" customFormat="1" x14ac:dyDescent="0.35">
      <c r="D7037" s="35"/>
    </row>
    <row r="7038" spans="4:4" customFormat="1" x14ac:dyDescent="0.35">
      <c r="D7038" s="35"/>
    </row>
    <row r="7039" spans="4:4" customFormat="1" x14ac:dyDescent="0.35">
      <c r="D7039" s="35"/>
    </row>
    <row r="7040" spans="4:4" customFormat="1" x14ac:dyDescent="0.35">
      <c r="D7040" s="35"/>
    </row>
    <row r="7041" spans="4:4" customFormat="1" x14ac:dyDescent="0.35">
      <c r="D7041" s="35"/>
    </row>
    <row r="7042" spans="4:4" customFormat="1" x14ac:dyDescent="0.35">
      <c r="D7042" s="35"/>
    </row>
    <row r="7043" spans="4:4" customFormat="1" x14ac:dyDescent="0.35">
      <c r="D7043" s="35"/>
    </row>
    <row r="7044" spans="4:4" customFormat="1" x14ac:dyDescent="0.35">
      <c r="D7044" s="35"/>
    </row>
    <row r="7045" spans="4:4" customFormat="1" x14ac:dyDescent="0.35">
      <c r="D7045" s="35"/>
    </row>
    <row r="7046" spans="4:4" customFormat="1" x14ac:dyDescent="0.35">
      <c r="D7046" s="35"/>
    </row>
    <row r="7047" spans="4:4" customFormat="1" x14ac:dyDescent="0.35">
      <c r="D7047" s="35"/>
    </row>
    <row r="7048" spans="4:4" customFormat="1" x14ac:dyDescent="0.35">
      <c r="D7048" s="35"/>
    </row>
    <row r="7049" spans="4:4" customFormat="1" x14ac:dyDescent="0.35">
      <c r="D7049" s="35"/>
    </row>
    <row r="7050" spans="4:4" customFormat="1" x14ac:dyDescent="0.35">
      <c r="D7050" s="35"/>
    </row>
    <row r="7051" spans="4:4" customFormat="1" x14ac:dyDescent="0.35">
      <c r="D7051" s="35"/>
    </row>
    <row r="7052" spans="4:4" customFormat="1" x14ac:dyDescent="0.35">
      <c r="D7052" s="35"/>
    </row>
    <row r="7053" spans="4:4" customFormat="1" x14ac:dyDescent="0.35">
      <c r="D7053" s="35"/>
    </row>
    <row r="7054" spans="4:4" customFormat="1" x14ac:dyDescent="0.35">
      <c r="D7054" s="35"/>
    </row>
    <row r="7055" spans="4:4" customFormat="1" x14ac:dyDescent="0.35">
      <c r="D7055" s="35"/>
    </row>
    <row r="7056" spans="4:4" customFormat="1" x14ac:dyDescent="0.35">
      <c r="D7056" s="35"/>
    </row>
    <row r="7057" spans="4:4" customFormat="1" x14ac:dyDescent="0.35">
      <c r="D7057" s="35"/>
    </row>
    <row r="7058" spans="4:4" customFormat="1" x14ac:dyDescent="0.35">
      <c r="D7058" s="35"/>
    </row>
    <row r="7059" spans="4:4" customFormat="1" x14ac:dyDescent="0.35">
      <c r="D7059" s="35"/>
    </row>
    <row r="7060" spans="4:4" customFormat="1" x14ac:dyDescent="0.35">
      <c r="D7060" s="35"/>
    </row>
    <row r="7061" spans="4:4" customFormat="1" x14ac:dyDescent="0.35">
      <c r="D7061" s="35"/>
    </row>
    <row r="7062" spans="4:4" customFormat="1" x14ac:dyDescent="0.35">
      <c r="D7062" s="35"/>
    </row>
    <row r="7063" spans="4:4" customFormat="1" x14ac:dyDescent="0.35">
      <c r="D7063" s="35"/>
    </row>
    <row r="7064" spans="4:4" customFormat="1" x14ac:dyDescent="0.35">
      <c r="D7064" s="35"/>
    </row>
    <row r="7065" spans="4:4" customFormat="1" x14ac:dyDescent="0.35">
      <c r="D7065" s="35"/>
    </row>
    <row r="7066" spans="4:4" customFormat="1" x14ac:dyDescent="0.35">
      <c r="D7066" s="35"/>
    </row>
    <row r="7067" spans="4:4" customFormat="1" x14ac:dyDescent="0.35">
      <c r="D7067" s="35"/>
    </row>
    <row r="7068" spans="4:4" customFormat="1" x14ac:dyDescent="0.35">
      <c r="D7068" s="35"/>
    </row>
    <row r="7069" spans="4:4" customFormat="1" x14ac:dyDescent="0.35">
      <c r="D7069" s="35"/>
    </row>
    <row r="7070" spans="4:4" customFormat="1" x14ac:dyDescent="0.35">
      <c r="D7070" s="35"/>
    </row>
    <row r="7071" spans="4:4" customFormat="1" x14ac:dyDescent="0.35">
      <c r="D7071" s="35"/>
    </row>
    <row r="7072" spans="4:4" customFormat="1" x14ac:dyDescent="0.35">
      <c r="D7072" s="35"/>
    </row>
    <row r="7073" spans="4:4" customFormat="1" x14ac:dyDescent="0.35">
      <c r="D7073" s="35"/>
    </row>
    <row r="7074" spans="4:4" customFormat="1" x14ac:dyDescent="0.35">
      <c r="D7074" s="35"/>
    </row>
    <row r="7075" spans="4:4" customFormat="1" x14ac:dyDescent="0.35">
      <c r="D7075" s="35"/>
    </row>
    <row r="7076" spans="4:4" customFormat="1" x14ac:dyDescent="0.35">
      <c r="D7076" s="35"/>
    </row>
    <row r="7077" spans="4:4" customFormat="1" x14ac:dyDescent="0.35">
      <c r="D7077" s="35"/>
    </row>
    <row r="7078" spans="4:4" customFormat="1" x14ac:dyDescent="0.35">
      <c r="D7078" s="35"/>
    </row>
    <row r="7079" spans="4:4" customFormat="1" x14ac:dyDescent="0.35">
      <c r="D7079" s="35"/>
    </row>
    <row r="7080" spans="4:4" customFormat="1" x14ac:dyDescent="0.35">
      <c r="D7080" s="35"/>
    </row>
    <row r="7081" spans="4:4" customFormat="1" x14ac:dyDescent="0.35">
      <c r="D7081" s="35"/>
    </row>
    <row r="7082" spans="4:4" customFormat="1" x14ac:dyDescent="0.35">
      <c r="D7082" s="35"/>
    </row>
    <row r="7083" spans="4:4" customFormat="1" x14ac:dyDescent="0.35">
      <c r="D7083" s="35"/>
    </row>
    <row r="7084" spans="4:4" customFormat="1" x14ac:dyDescent="0.35">
      <c r="D7084" s="35"/>
    </row>
    <row r="7085" spans="4:4" customFormat="1" x14ac:dyDescent="0.35">
      <c r="D7085" s="35"/>
    </row>
    <row r="7086" spans="4:4" customFormat="1" x14ac:dyDescent="0.35">
      <c r="D7086" s="35"/>
    </row>
    <row r="7087" spans="4:4" customFormat="1" x14ac:dyDescent="0.35">
      <c r="D7087" s="35"/>
    </row>
    <row r="7088" spans="4:4" customFormat="1" x14ac:dyDescent="0.35">
      <c r="D7088" s="35"/>
    </row>
    <row r="7089" spans="4:4" customFormat="1" x14ac:dyDescent="0.35">
      <c r="D7089" s="35"/>
    </row>
    <row r="7090" spans="4:4" customFormat="1" x14ac:dyDescent="0.35">
      <c r="D7090" s="35"/>
    </row>
    <row r="7091" spans="4:4" customFormat="1" x14ac:dyDescent="0.35">
      <c r="D7091" s="35"/>
    </row>
    <row r="7092" spans="4:4" customFormat="1" x14ac:dyDescent="0.35">
      <c r="D7092" s="35"/>
    </row>
    <row r="7093" spans="4:4" customFormat="1" x14ac:dyDescent="0.35">
      <c r="D7093" s="35"/>
    </row>
    <row r="7094" spans="4:4" customFormat="1" x14ac:dyDescent="0.35">
      <c r="D7094" s="35"/>
    </row>
    <row r="7095" spans="4:4" customFormat="1" x14ac:dyDescent="0.35">
      <c r="D7095" s="35"/>
    </row>
    <row r="7096" spans="4:4" customFormat="1" x14ac:dyDescent="0.35">
      <c r="D7096" s="35"/>
    </row>
    <row r="7097" spans="4:4" customFormat="1" x14ac:dyDescent="0.35">
      <c r="D7097" s="35"/>
    </row>
    <row r="7098" spans="4:4" customFormat="1" x14ac:dyDescent="0.35">
      <c r="D7098" s="35"/>
    </row>
    <row r="7099" spans="4:4" customFormat="1" x14ac:dyDescent="0.35">
      <c r="D7099" s="35"/>
    </row>
    <row r="7100" spans="4:4" customFormat="1" x14ac:dyDescent="0.35">
      <c r="D7100" s="35"/>
    </row>
    <row r="7101" spans="4:4" customFormat="1" x14ac:dyDescent="0.35">
      <c r="D7101" s="35"/>
    </row>
    <row r="7102" spans="4:4" customFormat="1" x14ac:dyDescent="0.35">
      <c r="D7102" s="35"/>
    </row>
    <row r="7103" spans="4:4" customFormat="1" x14ac:dyDescent="0.35">
      <c r="D7103" s="35"/>
    </row>
    <row r="7104" spans="4:4" customFormat="1" x14ac:dyDescent="0.35">
      <c r="D7104" s="35"/>
    </row>
    <row r="7105" spans="4:4" customFormat="1" x14ac:dyDescent="0.35">
      <c r="D7105" s="35"/>
    </row>
    <row r="7106" spans="4:4" customFormat="1" x14ac:dyDescent="0.35">
      <c r="D7106" s="35"/>
    </row>
    <row r="7107" spans="4:4" customFormat="1" x14ac:dyDescent="0.35">
      <c r="D7107" s="35"/>
    </row>
    <row r="7108" spans="4:4" customFormat="1" x14ac:dyDescent="0.35">
      <c r="D7108" s="35"/>
    </row>
    <row r="7109" spans="4:4" customFormat="1" x14ac:dyDescent="0.35">
      <c r="D7109" s="35"/>
    </row>
    <row r="7110" spans="4:4" customFormat="1" x14ac:dyDescent="0.35">
      <c r="D7110" s="35"/>
    </row>
    <row r="7111" spans="4:4" customFormat="1" x14ac:dyDescent="0.35">
      <c r="D7111" s="35"/>
    </row>
    <row r="7112" spans="4:4" customFormat="1" x14ac:dyDescent="0.35">
      <c r="D7112" s="35"/>
    </row>
    <row r="7113" spans="4:4" customFormat="1" x14ac:dyDescent="0.35">
      <c r="D7113" s="35"/>
    </row>
    <row r="7114" spans="4:4" customFormat="1" x14ac:dyDescent="0.35">
      <c r="D7114" s="35"/>
    </row>
    <row r="7115" spans="4:4" customFormat="1" x14ac:dyDescent="0.35">
      <c r="D7115" s="35"/>
    </row>
    <row r="7116" spans="4:4" customFormat="1" x14ac:dyDescent="0.35">
      <c r="D7116" s="35"/>
    </row>
    <row r="7117" spans="4:4" customFormat="1" x14ac:dyDescent="0.35">
      <c r="D7117" s="35"/>
    </row>
    <row r="7118" spans="4:4" customFormat="1" x14ac:dyDescent="0.35">
      <c r="D7118" s="35"/>
    </row>
    <row r="7119" spans="4:4" customFormat="1" x14ac:dyDescent="0.35">
      <c r="D7119" s="35"/>
    </row>
    <row r="7120" spans="4:4" customFormat="1" x14ac:dyDescent="0.35">
      <c r="D7120" s="35"/>
    </row>
    <row r="7121" spans="4:4" customFormat="1" x14ac:dyDescent="0.35">
      <c r="D7121" s="35"/>
    </row>
    <row r="7122" spans="4:4" customFormat="1" x14ac:dyDescent="0.35">
      <c r="D7122" s="35"/>
    </row>
    <row r="7123" spans="4:4" customFormat="1" x14ac:dyDescent="0.35">
      <c r="D7123" s="35"/>
    </row>
    <row r="7124" spans="4:4" customFormat="1" x14ac:dyDescent="0.35">
      <c r="D7124" s="35"/>
    </row>
    <row r="7125" spans="4:4" customFormat="1" x14ac:dyDescent="0.35">
      <c r="D7125" s="35"/>
    </row>
    <row r="7126" spans="4:4" customFormat="1" x14ac:dyDescent="0.35">
      <c r="D7126" s="35"/>
    </row>
    <row r="7127" spans="4:4" customFormat="1" x14ac:dyDescent="0.35">
      <c r="D7127" s="35"/>
    </row>
    <row r="7128" spans="4:4" customFormat="1" x14ac:dyDescent="0.35">
      <c r="D7128" s="35"/>
    </row>
    <row r="7129" spans="4:4" customFormat="1" x14ac:dyDescent="0.35">
      <c r="D7129" s="35"/>
    </row>
    <row r="7130" spans="4:4" customFormat="1" x14ac:dyDescent="0.35">
      <c r="D7130" s="35"/>
    </row>
    <row r="7131" spans="4:4" customFormat="1" x14ac:dyDescent="0.35">
      <c r="D7131" s="35"/>
    </row>
    <row r="7132" spans="4:4" customFormat="1" x14ac:dyDescent="0.35">
      <c r="D7132" s="35"/>
    </row>
    <row r="7133" spans="4:4" customFormat="1" x14ac:dyDescent="0.35">
      <c r="D7133" s="35"/>
    </row>
    <row r="7134" spans="4:4" customFormat="1" x14ac:dyDescent="0.35">
      <c r="D7134" s="35"/>
    </row>
    <row r="7135" spans="4:4" customFormat="1" x14ac:dyDescent="0.35">
      <c r="D7135" s="35"/>
    </row>
    <row r="7136" spans="4:4" customFormat="1" x14ac:dyDescent="0.35">
      <c r="D7136" s="35"/>
    </row>
    <row r="7137" spans="4:4" customFormat="1" x14ac:dyDescent="0.35">
      <c r="D7137" s="35"/>
    </row>
    <row r="7138" spans="4:4" customFormat="1" x14ac:dyDescent="0.35">
      <c r="D7138" s="35"/>
    </row>
    <row r="7139" spans="4:4" customFormat="1" x14ac:dyDescent="0.35">
      <c r="D7139" s="35"/>
    </row>
    <row r="7140" spans="4:4" customFormat="1" x14ac:dyDescent="0.35">
      <c r="D7140" s="35"/>
    </row>
    <row r="7141" spans="4:4" customFormat="1" x14ac:dyDescent="0.35">
      <c r="D7141" s="35"/>
    </row>
    <row r="7142" spans="4:4" customFormat="1" x14ac:dyDescent="0.35">
      <c r="D7142" s="35"/>
    </row>
    <row r="7143" spans="4:4" customFormat="1" x14ac:dyDescent="0.35">
      <c r="D7143" s="35"/>
    </row>
    <row r="7144" spans="4:4" customFormat="1" x14ac:dyDescent="0.35">
      <c r="D7144" s="35"/>
    </row>
    <row r="7145" spans="4:4" customFormat="1" x14ac:dyDescent="0.35">
      <c r="D7145" s="35"/>
    </row>
    <row r="7146" spans="4:4" customFormat="1" x14ac:dyDescent="0.35">
      <c r="D7146" s="35"/>
    </row>
    <row r="7147" spans="4:4" customFormat="1" x14ac:dyDescent="0.35">
      <c r="D7147" s="35"/>
    </row>
    <row r="7148" spans="4:4" customFormat="1" x14ac:dyDescent="0.35">
      <c r="D7148" s="35"/>
    </row>
    <row r="7149" spans="4:4" customFormat="1" x14ac:dyDescent="0.35">
      <c r="D7149" s="35"/>
    </row>
    <row r="7150" spans="4:4" customFormat="1" x14ac:dyDescent="0.35">
      <c r="D7150" s="35"/>
    </row>
    <row r="7151" spans="4:4" customFormat="1" x14ac:dyDescent="0.35">
      <c r="D7151" s="35"/>
    </row>
    <row r="7152" spans="4:4" customFormat="1" x14ac:dyDescent="0.35">
      <c r="D7152" s="35"/>
    </row>
    <row r="7153" spans="4:4" customFormat="1" x14ac:dyDescent="0.35">
      <c r="D7153" s="35"/>
    </row>
    <row r="7154" spans="4:4" customFormat="1" x14ac:dyDescent="0.35">
      <c r="D7154" s="35"/>
    </row>
    <row r="7155" spans="4:4" customFormat="1" x14ac:dyDescent="0.35">
      <c r="D7155" s="35"/>
    </row>
    <row r="7156" spans="4:4" customFormat="1" x14ac:dyDescent="0.35">
      <c r="D7156" s="35"/>
    </row>
    <row r="7157" spans="4:4" customFormat="1" x14ac:dyDescent="0.35">
      <c r="D7157" s="35"/>
    </row>
    <row r="7158" spans="4:4" customFormat="1" x14ac:dyDescent="0.35">
      <c r="D7158" s="35"/>
    </row>
    <row r="7159" spans="4:4" customFormat="1" x14ac:dyDescent="0.35">
      <c r="D7159" s="35"/>
    </row>
    <row r="7160" spans="4:4" customFormat="1" x14ac:dyDescent="0.35">
      <c r="D7160" s="35"/>
    </row>
    <row r="7161" spans="4:4" customFormat="1" x14ac:dyDescent="0.35">
      <c r="D7161" s="35"/>
    </row>
    <row r="7162" spans="4:4" customFormat="1" x14ac:dyDescent="0.35">
      <c r="D7162" s="35"/>
    </row>
    <row r="7163" spans="4:4" customFormat="1" x14ac:dyDescent="0.35">
      <c r="D7163" s="35"/>
    </row>
    <row r="7164" spans="4:4" customFormat="1" x14ac:dyDescent="0.35">
      <c r="D7164" s="35"/>
    </row>
    <row r="7165" spans="4:4" customFormat="1" x14ac:dyDescent="0.35">
      <c r="D7165" s="35"/>
    </row>
    <row r="7166" spans="4:4" customFormat="1" x14ac:dyDescent="0.35">
      <c r="D7166" s="35"/>
    </row>
    <row r="7167" spans="4:4" customFormat="1" x14ac:dyDescent="0.35">
      <c r="D7167" s="35"/>
    </row>
    <row r="7168" spans="4:4" customFormat="1" x14ac:dyDescent="0.35">
      <c r="D7168" s="35"/>
    </row>
    <row r="7169" spans="4:4" customFormat="1" x14ac:dyDescent="0.35">
      <c r="D7169" s="35"/>
    </row>
    <row r="7170" spans="4:4" customFormat="1" x14ac:dyDescent="0.35">
      <c r="D7170" s="35"/>
    </row>
    <row r="7171" spans="4:4" customFormat="1" x14ac:dyDescent="0.35">
      <c r="D7171" s="35"/>
    </row>
    <row r="7172" spans="4:4" customFormat="1" x14ac:dyDescent="0.35">
      <c r="D7172" s="35"/>
    </row>
    <row r="7173" spans="4:4" customFormat="1" x14ac:dyDescent="0.35">
      <c r="D7173" s="35"/>
    </row>
    <row r="7174" spans="4:4" customFormat="1" x14ac:dyDescent="0.35">
      <c r="D7174" s="35"/>
    </row>
    <row r="7175" spans="4:4" customFormat="1" x14ac:dyDescent="0.35">
      <c r="D7175" s="35"/>
    </row>
    <row r="7176" spans="4:4" customFormat="1" x14ac:dyDescent="0.35">
      <c r="D7176" s="35"/>
    </row>
    <row r="7177" spans="4:4" customFormat="1" x14ac:dyDescent="0.35">
      <c r="D7177" s="35"/>
    </row>
    <row r="7178" spans="4:4" customFormat="1" x14ac:dyDescent="0.35">
      <c r="D7178" s="35"/>
    </row>
    <row r="7179" spans="4:4" customFormat="1" x14ac:dyDescent="0.35">
      <c r="D7179" s="35"/>
    </row>
    <row r="7180" spans="4:4" customFormat="1" x14ac:dyDescent="0.35">
      <c r="D7180" s="35"/>
    </row>
    <row r="7181" spans="4:4" customFormat="1" x14ac:dyDescent="0.35">
      <c r="D7181" s="35"/>
    </row>
    <row r="7182" spans="4:4" customFormat="1" x14ac:dyDescent="0.35">
      <c r="D7182" s="35"/>
    </row>
    <row r="7183" spans="4:4" customFormat="1" x14ac:dyDescent="0.35">
      <c r="D7183" s="35"/>
    </row>
    <row r="7184" spans="4:4" customFormat="1" x14ac:dyDescent="0.35">
      <c r="D7184" s="35"/>
    </row>
    <row r="7185" spans="4:4" customFormat="1" x14ac:dyDescent="0.35">
      <c r="D7185" s="35"/>
    </row>
    <row r="7186" spans="4:4" customFormat="1" x14ac:dyDescent="0.35">
      <c r="D7186" s="35"/>
    </row>
    <row r="7187" spans="4:4" customFormat="1" x14ac:dyDescent="0.35">
      <c r="D7187" s="35"/>
    </row>
    <row r="7188" spans="4:4" customFormat="1" x14ac:dyDescent="0.35">
      <c r="D7188" s="35"/>
    </row>
    <row r="7189" spans="4:4" customFormat="1" x14ac:dyDescent="0.35">
      <c r="D7189" s="35"/>
    </row>
    <row r="7190" spans="4:4" customFormat="1" x14ac:dyDescent="0.35">
      <c r="D7190" s="35"/>
    </row>
    <row r="7191" spans="4:4" customFormat="1" x14ac:dyDescent="0.35">
      <c r="D7191" s="35"/>
    </row>
    <row r="7192" spans="4:4" customFormat="1" x14ac:dyDescent="0.35">
      <c r="D7192" s="35"/>
    </row>
    <row r="7193" spans="4:4" customFormat="1" x14ac:dyDescent="0.35">
      <c r="D7193" s="35"/>
    </row>
    <row r="7194" spans="4:4" customFormat="1" x14ac:dyDescent="0.35">
      <c r="D7194" s="35"/>
    </row>
    <row r="7195" spans="4:4" customFormat="1" x14ac:dyDescent="0.35">
      <c r="D7195" s="35"/>
    </row>
    <row r="7196" spans="4:4" customFormat="1" x14ac:dyDescent="0.35">
      <c r="D7196" s="35"/>
    </row>
    <row r="7197" spans="4:4" customFormat="1" x14ac:dyDescent="0.35">
      <c r="D7197" s="35"/>
    </row>
    <row r="7198" spans="4:4" customFormat="1" x14ac:dyDescent="0.35">
      <c r="D7198" s="35"/>
    </row>
    <row r="7199" spans="4:4" customFormat="1" x14ac:dyDescent="0.35">
      <c r="D7199" s="35"/>
    </row>
    <row r="7200" spans="4:4" customFormat="1" x14ac:dyDescent="0.35">
      <c r="D7200" s="35"/>
    </row>
    <row r="7201" spans="4:4" customFormat="1" x14ac:dyDescent="0.35">
      <c r="D7201" s="35"/>
    </row>
    <row r="7202" spans="4:4" customFormat="1" x14ac:dyDescent="0.35">
      <c r="D7202" s="35"/>
    </row>
    <row r="7203" spans="4:4" customFormat="1" x14ac:dyDescent="0.35">
      <c r="D7203" s="35"/>
    </row>
    <row r="7204" spans="4:4" customFormat="1" x14ac:dyDescent="0.35">
      <c r="D7204" s="35"/>
    </row>
    <row r="7205" spans="4:4" customFormat="1" x14ac:dyDescent="0.35">
      <c r="D7205" s="35"/>
    </row>
    <row r="7206" spans="4:4" customFormat="1" x14ac:dyDescent="0.35">
      <c r="D7206" s="35"/>
    </row>
    <row r="7207" spans="4:4" customFormat="1" x14ac:dyDescent="0.35">
      <c r="D7207" s="35"/>
    </row>
    <row r="7208" spans="4:4" customFormat="1" x14ac:dyDescent="0.35">
      <c r="D7208" s="35"/>
    </row>
    <row r="7209" spans="4:4" customFormat="1" x14ac:dyDescent="0.35">
      <c r="D7209" s="35"/>
    </row>
    <row r="7210" spans="4:4" customFormat="1" x14ac:dyDescent="0.35">
      <c r="D7210" s="35"/>
    </row>
    <row r="7211" spans="4:4" customFormat="1" x14ac:dyDescent="0.35">
      <c r="D7211" s="35"/>
    </row>
    <row r="7212" spans="4:4" customFormat="1" x14ac:dyDescent="0.35">
      <c r="D7212" s="35"/>
    </row>
    <row r="7213" spans="4:4" customFormat="1" x14ac:dyDescent="0.35">
      <c r="D7213" s="35"/>
    </row>
    <row r="7214" spans="4:4" customFormat="1" x14ac:dyDescent="0.35">
      <c r="D7214" s="35"/>
    </row>
    <row r="7215" spans="4:4" customFormat="1" x14ac:dyDescent="0.35">
      <c r="D7215" s="35"/>
    </row>
    <row r="7216" spans="4:4" customFormat="1" x14ac:dyDescent="0.35">
      <c r="D7216" s="35"/>
    </row>
    <row r="7217" spans="4:4" customFormat="1" x14ac:dyDescent="0.35">
      <c r="D7217" s="35"/>
    </row>
    <row r="7218" spans="4:4" customFormat="1" x14ac:dyDescent="0.35">
      <c r="D7218" s="35"/>
    </row>
    <row r="7219" spans="4:4" customFormat="1" x14ac:dyDescent="0.35">
      <c r="D7219" s="35"/>
    </row>
    <row r="7220" spans="4:4" customFormat="1" x14ac:dyDescent="0.35">
      <c r="D7220" s="35"/>
    </row>
    <row r="7221" spans="4:4" customFormat="1" x14ac:dyDescent="0.35">
      <c r="D7221" s="35"/>
    </row>
    <row r="7222" spans="4:4" customFormat="1" x14ac:dyDescent="0.35">
      <c r="D7222" s="35"/>
    </row>
    <row r="7223" spans="4:4" customFormat="1" x14ac:dyDescent="0.35">
      <c r="D7223" s="35"/>
    </row>
    <row r="7224" spans="4:4" customFormat="1" x14ac:dyDescent="0.35">
      <c r="D7224" s="35"/>
    </row>
    <row r="7225" spans="4:4" customFormat="1" x14ac:dyDescent="0.35">
      <c r="D7225" s="35"/>
    </row>
    <row r="7226" spans="4:4" customFormat="1" x14ac:dyDescent="0.35">
      <c r="D7226" s="35"/>
    </row>
    <row r="7227" spans="4:4" customFormat="1" x14ac:dyDescent="0.35">
      <c r="D7227" s="35"/>
    </row>
    <row r="7228" spans="4:4" customFormat="1" x14ac:dyDescent="0.35">
      <c r="D7228" s="35"/>
    </row>
    <row r="7229" spans="4:4" customFormat="1" x14ac:dyDescent="0.35">
      <c r="D7229" s="35"/>
    </row>
    <row r="7230" spans="4:4" customFormat="1" x14ac:dyDescent="0.35">
      <c r="D7230" s="35"/>
    </row>
    <row r="7231" spans="4:4" customFormat="1" x14ac:dyDescent="0.35">
      <c r="D7231" s="35"/>
    </row>
    <row r="7232" spans="4:4" customFormat="1" x14ac:dyDescent="0.35">
      <c r="D7232" s="35"/>
    </row>
    <row r="7233" spans="4:4" customFormat="1" x14ac:dyDescent="0.35">
      <c r="D7233" s="35"/>
    </row>
    <row r="7234" spans="4:4" customFormat="1" x14ac:dyDescent="0.35">
      <c r="D7234" s="35"/>
    </row>
    <row r="7235" spans="4:4" customFormat="1" x14ac:dyDescent="0.35">
      <c r="D7235" s="35"/>
    </row>
    <row r="7236" spans="4:4" customFormat="1" x14ac:dyDescent="0.35">
      <c r="D7236" s="35"/>
    </row>
    <row r="7237" spans="4:4" customFormat="1" x14ac:dyDescent="0.35">
      <c r="D7237" s="35"/>
    </row>
    <row r="7238" spans="4:4" customFormat="1" x14ac:dyDescent="0.35">
      <c r="D7238" s="35"/>
    </row>
    <row r="7239" spans="4:4" customFormat="1" x14ac:dyDescent="0.35">
      <c r="D7239" s="35"/>
    </row>
    <row r="7240" spans="4:4" customFormat="1" x14ac:dyDescent="0.35">
      <c r="D7240" s="35"/>
    </row>
    <row r="7241" spans="4:4" customFormat="1" x14ac:dyDescent="0.35">
      <c r="D7241" s="35"/>
    </row>
    <row r="7242" spans="4:4" customFormat="1" x14ac:dyDescent="0.35">
      <c r="D7242" s="35"/>
    </row>
    <row r="7243" spans="4:4" customFormat="1" x14ac:dyDescent="0.35">
      <c r="D7243" s="35"/>
    </row>
    <row r="7244" spans="4:4" customFormat="1" x14ac:dyDescent="0.35">
      <c r="D7244" s="35"/>
    </row>
    <row r="7245" spans="4:4" customFormat="1" x14ac:dyDescent="0.35">
      <c r="D7245" s="35"/>
    </row>
    <row r="7246" spans="4:4" customFormat="1" x14ac:dyDescent="0.35">
      <c r="D7246" s="35"/>
    </row>
    <row r="7247" spans="4:4" customFormat="1" x14ac:dyDescent="0.35">
      <c r="D7247" s="35"/>
    </row>
    <row r="7248" spans="4:4" customFormat="1" x14ac:dyDescent="0.35">
      <c r="D7248" s="35"/>
    </row>
    <row r="7249" spans="4:4" customFormat="1" x14ac:dyDescent="0.35">
      <c r="D7249" s="35"/>
    </row>
    <row r="7250" spans="4:4" customFormat="1" x14ac:dyDescent="0.35">
      <c r="D7250" s="35"/>
    </row>
    <row r="7251" spans="4:4" customFormat="1" x14ac:dyDescent="0.35">
      <c r="D7251" s="35"/>
    </row>
    <row r="7252" spans="4:4" customFormat="1" x14ac:dyDescent="0.35">
      <c r="D7252" s="35"/>
    </row>
    <row r="7253" spans="4:4" customFormat="1" x14ac:dyDescent="0.35">
      <c r="D7253" s="35"/>
    </row>
    <row r="7254" spans="4:4" customFormat="1" x14ac:dyDescent="0.35">
      <c r="D7254" s="35"/>
    </row>
    <row r="7255" spans="4:4" customFormat="1" x14ac:dyDescent="0.35">
      <c r="D7255" s="35"/>
    </row>
    <row r="7256" spans="4:4" customFormat="1" x14ac:dyDescent="0.35">
      <c r="D7256" s="35"/>
    </row>
    <row r="7257" spans="4:4" customFormat="1" x14ac:dyDescent="0.35">
      <c r="D7257" s="35"/>
    </row>
    <row r="7258" spans="4:4" customFormat="1" x14ac:dyDescent="0.35">
      <c r="D7258" s="35"/>
    </row>
    <row r="7259" spans="4:4" customFormat="1" x14ac:dyDescent="0.35">
      <c r="D7259" s="35"/>
    </row>
    <row r="7260" spans="4:4" customFormat="1" x14ac:dyDescent="0.35">
      <c r="D7260" s="35"/>
    </row>
    <row r="7261" spans="4:4" customFormat="1" x14ac:dyDescent="0.35">
      <c r="D7261" s="35"/>
    </row>
    <row r="7262" spans="4:4" customFormat="1" x14ac:dyDescent="0.35">
      <c r="D7262" s="35"/>
    </row>
    <row r="7263" spans="4:4" customFormat="1" x14ac:dyDescent="0.35">
      <c r="D7263" s="35"/>
    </row>
    <row r="7264" spans="4:4" customFormat="1" x14ac:dyDescent="0.35">
      <c r="D7264" s="35"/>
    </row>
    <row r="7265" spans="4:4" customFormat="1" x14ac:dyDescent="0.35">
      <c r="D7265" s="35"/>
    </row>
    <row r="7266" spans="4:4" customFormat="1" x14ac:dyDescent="0.35">
      <c r="D7266" s="35"/>
    </row>
    <row r="7267" spans="4:4" customFormat="1" x14ac:dyDescent="0.35">
      <c r="D7267" s="35"/>
    </row>
    <row r="7268" spans="4:4" customFormat="1" x14ac:dyDescent="0.35">
      <c r="D7268" s="35"/>
    </row>
    <row r="7269" spans="4:4" customFormat="1" x14ac:dyDescent="0.35">
      <c r="D7269" s="35"/>
    </row>
    <row r="7270" spans="4:4" customFormat="1" x14ac:dyDescent="0.35">
      <c r="D7270" s="35"/>
    </row>
    <row r="7271" spans="4:4" customFormat="1" x14ac:dyDescent="0.35">
      <c r="D7271" s="35"/>
    </row>
    <row r="7272" spans="4:4" customFormat="1" x14ac:dyDescent="0.35">
      <c r="D7272" s="35"/>
    </row>
    <row r="7273" spans="4:4" customFormat="1" x14ac:dyDescent="0.35">
      <c r="D7273" s="35"/>
    </row>
    <row r="7274" spans="4:4" customFormat="1" x14ac:dyDescent="0.35">
      <c r="D7274" s="35"/>
    </row>
    <row r="7275" spans="4:4" customFormat="1" x14ac:dyDescent="0.35">
      <c r="D7275" s="35"/>
    </row>
    <row r="7276" spans="4:4" customFormat="1" x14ac:dyDescent="0.35">
      <c r="D7276" s="35"/>
    </row>
    <row r="7277" spans="4:4" customFormat="1" x14ac:dyDescent="0.35">
      <c r="D7277" s="35"/>
    </row>
    <row r="7278" spans="4:4" customFormat="1" x14ac:dyDescent="0.35">
      <c r="D7278" s="35"/>
    </row>
    <row r="7279" spans="4:4" customFormat="1" x14ac:dyDescent="0.35">
      <c r="D7279" s="35"/>
    </row>
    <row r="7280" spans="4:4" customFormat="1" x14ac:dyDescent="0.35">
      <c r="D7280" s="35"/>
    </row>
    <row r="7281" spans="4:4" customFormat="1" x14ac:dyDescent="0.35">
      <c r="D7281" s="35"/>
    </row>
    <row r="7282" spans="4:4" customFormat="1" x14ac:dyDescent="0.35">
      <c r="D7282" s="35"/>
    </row>
    <row r="7283" spans="4:4" customFormat="1" x14ac:dyDescent="0.35">
      <c r="D7283" s="35"/>
    </row>
    <row r="7284" spans="4:4" customFormat="1" x14ac:dyDescent="0.35">
      <c r="D7284" s="35"/>
    </row>
    <row r="7285" spans="4:4" customFormat="1" x14ac:dyDescent="0.35">
      <c r="D7285" s="35"/>
    </row>
    <row r="7286" spans="4:4" customFormat="1" x14ac:dyDescent="0.35">
      <c r="D7286" s="35"/>
    </row>
    <row r="7287" spans="4:4" customFormat="1" x14ac:dyDescent="0.35">
      <c r="D7287" s="35"/>
    </row>
    <row r="7288" spans="4:4" customFormat="1" x14ac:dyDescent="0.35">
      <c r="D7288" s="35"/>
    </row>
    <row r="7289" spans="4:4" customFormat="1" x14ac:dyDescent="0.35">
      <c r="D7289" s="35"/>
    </row>
    <row r="7290" spans="4:4" customFormat="1" x14ac:dyDescent="0.35">
      <c r="D7290" s="35"/>
    </row>
    <row r="7291" spans="4:4" customFormat="1" x14ac:dyDescent="0.35">
      <c r="D7291" s="35"/>
    </row>
    <row r="7292" spans="4:4" customFormat="1" x14ac:dyDescent="0.35">
      <c r="D7292" s="35"/>
    </row>
    <row r="7293" spans="4:4" customFormat="1" x14ac:dyDescent="0.35">
      <c r="D7293" s="35"/>
    </row>
    <row r="7294" spans="4:4" customFormat="1" x14ac:dyDescent="0.35">
      <c r="D7294" s="35"/>
    </row>
    <row r="7295" spans="4:4" customFormat="1" x14ac:dyDescent="0.35">
      <c r="D7295" s="35"/>
    </row>
    <row r="7296" spans="4:4" customFormat="1" x14ac:dyDescent="0.35">
      <c r="D7296" s="35"/>
    </row>
    <row r="7297" spans="4:4" customFormat="1" x14ac:dyDescent="0.35">
      <c r="D7297" s="35"/>
    </row>
    <row r="7298" spans="4:4" customFormat="1" x14ac:dyDescent="0.35">
      <c r="D7298" s="35"/>
    </row>
    <row r="7299" spans="4:4" customFormat="1" x14ac:dyDescent="0.35">
      <c r="D7299" s="35"/>
    </row>
    <row r="7300" spans="4:4" customFormat="1" x14ac:dyDescent="0.35">
      <c r="D7300" s="35"/>
    </row>
    <row r="7301" spans="4:4" customFormat="1" x14ac:dyDescent="0.35">
      <c r="D7301" s="35"/>
    </row>
    <row r="7302" spans="4:4" customFormat="1" x14ac:dyDescent="0.35">
      <c r="D7302" s="35"/>
    </row>
    <row r="7303" spans="4:4" customFormat="1" x14ac:dyDescent="0.35">
      <c r="D7303" s="35"/>
    </row>
    <row r="7304" spans="4:4" customFormat="1" x14ac:dyDescent="0.35">
      <c r="D7304" s="35"/>
    </row>
    <row r="7305" spans="4:4" customFormat="1" x14ac:dyDescent="0.35">
      <c r="D7305" s="35"/>
    </row>
    <row r="7306" spans="4:4" customFormat="1" x14ac:dyDescent="0.35">
      <c r="D7306" s="35"/>
    </row>
    <row r="7307" spans="4:4" customFormat="1" x14ac:dyDescent="0.35">
      <c r="D7307" s="35"/>
    </row>
    <row r="7308" spans="4:4" customFormat="1" x14ac:dyDescent="0.35">
      <c r="D7308" s="35"/>
    </row>
    <row r="7309" spans="4:4" customFormat="1" x14ac:dyDescent="0.35">
      <c r="D7309" s="35"/>
    </row>
    <row r="7310" spans="4:4" customFormat="1" x14ac:dyDescent="0.35">
      <c r="D7310" s="35"/>
    </row>
    <row r="7311" spans="4:4" customFormat="1" x14ac:dyDescent="0.35">
      <c r="D7311" s="35"/>
    </row>
    <row r="7312" spans="4:4" customFormat="1" x14ac:dyDescent="0.35">
      <c r="D7312" s="35"/>
    </row>
    <row r="7313" spans="4:4" customFormat="1" x14ac:dyDescent="0.35">
      <c r="D7313" s="35"/>
    </row>
    <row r="7314" spans="4:4" customFormat="1" x14ac:dyDescent="0.35">
      <c r="D7314" s="35"/>
    </row>
    <row r="7315" spans="4:4" customFormat="1" x14ac:dyDescent="0.35">
      <c r="D7315" s="35"/>
    </row>
    <row r="7316" spans="4:4" customFormat="1" x14ac:dyDescent="0.35">
      <c r="D7316" s="35"/>
    </row>
    <row r="7317" spans="4:4" customFormat="1" x14ac:dyDescent="0.35">
      <c r="D7317" s="35"/>
    </row>
    <row r="7318" spans="4:4" customFormat="1" x14ac:dyDescent="0.35">
      <c r="D7318" s="35"/>
    </row>
    <row r="7319" spans="4:4" customFormat="1" x14ac:dyDescent="0.35">
      <c r="D7319" s="35"/>
    </row>
    <row r="7320" spans="4:4" customFormat="1" x14ac:dyDescent="0.35">
      <c r="D7320" s="35"/>
    </row>
    <row r="7321" spans="4:4" customFormat="1" x14ac:dyDescent="0.35">
      <c r="D7321" s="35"/>
    </row>
    <row r="7322" spans="4:4" customFormat="1" x14ac:dyDescent="0.35">
      <c r="D7322" s="35"/>
    </row>
    <row r="7323" spans="4:4" customFormat="1" x14ac:dyDescent="0.35">
      <c r="D7323" s="35"/>
    </row>
    <row r="7324" spans="4:4" customFormat="1" x14ac:dyDescent="0.35">
      <c r="D7324" s="35"/>
    </row>
    <row r="7325" spans="4:4" customFormat="1" x14ac:dyDescent="0.35">
      <c r="D7325" s="35"/>
    </row>
    <row r="7326" spans="4:4" customFormat="1" x14ac:dyDescent="0.35">
      <c r="D7326" s="35"/>
    </row>
    <row r="7327" spans="4:4" customFormat="1" x14ac:dyDescent="0.35">
      <c r="D7327" s="35"/>
    </row>
    <row r="7328" spans="4:4" customFormat="1" x14ac:dyDescent="0.35">
      <c r="D7328" s="35"/>
    </row>
    <row r="7329" spans="4:4" customFormat="1" x14ac:dyDescent="0.35">
      <c r="D7329" s="35"/>
    </row>
    <row r="7330" spans="4:4" customFormat="1" x14ac:dyDescent="0.35">
      <c r="D7330" s="35"/>
    </row>
    <row r="7331" spans="4:4" customFormat="1" x14ac:dyDescent="0.35">
      <c r="D7331" s="35"/>
    </row>
    <row r="7332" spans="4:4" customFormat="1" x14ac:dyDescent="0.35">
      <c r="D7332" s="35"/>
    </row>
    <row r="7333" spans="4:4" customFormat="1" x14ac:dyDescent="0.35">
      <c r="D7333" s="35"/>
    </row>
    <row r="7334" spans="4:4" customFormat="1" x14ac:dyDescent="0.35">
      <c r="D7334" s="35"/>
    </row>
    <row r="7335" spans="4:4" customFormat="1" x14ac:dyDescent="0.35">
      <c r="D7335" s="35"/>
    </row>
    <row r="7336" spans="4:4" customFormat="1" x14ac:dyDescent="0.35">
      <c r="D7336" s="35"/>
    </row>
    <row r="7337" spans="4:4" customFormat="1" x14ac:dyDescent="0.35">
      <c r="D7337" s="35"/>
    </row>
    <row r="7338" spans="4:4" customFormat="1" x14ac:dyDescent="0.35">
      <c r="D7338" s="35"/>
    </row>
    <row r="7339" spans="4:4" customFormat="1" x14ac:dyDescent="0.35">
      <c r="D7339" s="35"/>
    </row>
    <row r="7340" spans="4:4" customFormat="1" x14ac:dyDescent="0.35">
      <c r="D7340" s="35"/>
    </row>
    <row r="7341" spans="4:4" customFormat="1" x14ac:dyDescent="0.35">
      <c r="D7341" s="35"/>
    </row>
    <row r="7342" spans="4:4" customFormat="1" x14ac:dyDescent="0.35">
      <c r="D7342" s="35"/>
    </row>
    <row r="7343" spans="4:4" customFormat="1" x14ac:dyDescent="0.35">
      <c r="D7343" s="35"/>
    </row>
    <row r="7344" spans="4:4" customFormat="1" x14ac:dyDescent="0.35">
      <c r="D7344" s="35"/>
    </row>
    <row r="7345" spans="4:4" customFormat="1" x14ac:dyDescent="0.35">
      <c r="D7345" s="35"/>
    </row>
    <row r="7346" spans="4:4" customFormat="1" x14ac:dyDescent="0.35">
      <c r="D7346" s="35"/>
    </row>
    <row r="7347" spans="4:4" customFormat="1" x14ac:dyDescent="0.35">
      <c r="D7347" s="35"/>
    </row>
    <row r="7348" spans="4:4" customFormat="1" x14ac:dyDescent="0.35">
      <c r="D7348" s="35"/>
    </row>
    <row r="7349" spans="4:4" customFormat="1" x14ac:dyDescent="0.35">
      <c r="D7349" s="35"/>
    </row>
    <row r="7350" spans="4:4" customFormat="1" x14ac:dyDescent="0.35">
      <c r="D7350" s="35"/>
    </row>
    <row r="7351" spans="4:4" customFormat="1" x14ac:dyDescent="0.35">
      <c r="D7351" s="35"/>
    </row>
    <row r="7352" spans="4:4" customFormat="1" x14ac:dyDescent="0.35">
      <c r="D7352" s="35"/>
    </row>
    <row r="7353" spans="4:4" customFormat="1" x14ac:dyDescent="0.35">
      <c r="D7353" s="35"/>
    </row>
    <row r="7354" spans="4:4" customFormat="1" x14ac:dyDescent="0.35">
      <c r="D7354" s="35"/>
    </row>
    <row r="7355" spans="4:4" customFormat="1" x14ac:dyDescent="0.35">
      <c r="D7355" s="35"/>
    </row>
    <row r="7356" spans="4:4" customFormat="1" x14ac:dyDescent="0.35">
      <c r="D7356" s="35"/>
    </row>
    <row r="7357" spans="4:4" customFormat="1" x14ac:dyDescent="0.35">
      <c r="D7357" s="35"/>
    </row>
    <row r="7358" spans="4:4" customFormat="1" x14ac:dyDescent="0.35">
      <c r="D7358" s="35"/>
    </row>
    <row r="7359" spans="4:4" customFormat="1" x14ac:dyDescent="0.35">
      <c r="D7359" s="35"/>
    </row>
    <row r="7360" spans="4:4" customFormat="1" x14ac:dyDescent="0.35">
      <c r="D7360" s="35"/>
    </row>
    <row r="7361" spans="4:4" customFormat="1" x14ac:dyDescent="0.35">
      <c r="D7361" s="35"/>
    </row>
    <row r="7362" spans="4:4" customFormat="1" x14ac:dyDescent="0.35">
      <c r="D7362" s="35"/>
    </row>
    <row r="7363" spans="4:4" customFormat="1" x14ac:dyDescent="0.35">
      <c r="D7363" s="35"/>
    </row>
    <row r="7364" spans="4:4" customFormat="1" x14ac:dyDescent="0.35">
      <c r="D7364" s="35"/>
    </row>
    <row r="7365" spans="4:4" customFormat="1" x14ac:dyDescent="0.35">
      <c r="D7365" s="35"/>
    </row>
    <row r="7366" spans="4:4" customFormat="1" x14ac:dyDescent="0.35">
      <c r="D7366" s="35"/>
    </row>
    <row r="7367" spans="4:4" customFormat="1" x14ac:dyDescent="0.35">
      <c r="D7367" s="35"/>
    </row>
    <row r="7368" spans="4:4" customFormat="1" x14ac:dyDescent="0.35">
      <c r="D7368" s="35"/>
    </row>
    <row r="7369" spans="4:4" customFormat="1" x14ac:dyDescent="0.35">
      <c r="D7369" s="35"/>
    </row>
    <row r="7370" spans="4:4" customFormat="1" x14ac:dyDescent="0.35">
      <c r="D7370" s="35"/>
    </row>
    <row r="7371" spans="4:4" customFormat="1" x14ac:dyDescent="0.35">
      <c r="D7371" s="35"/>
    </row>
    <row r="7372" spans="4:4" customFormat="1" x14ac:dyDescent="0.35">
      <c r="D7372" s="35"/>
    </row>
    <row r="7373" spans="4:4" customFormat="1" x14ac:dyDescent="0.35">
      <c r="D7373" s="35"/>
    </row>
    <row r="7374" spans="4:4" customFormat="1" x14ac:dyDescent="0.35">
      <c r="D7374" s="35"/>
    </row>
    <row r="7375" spans="4:4" customFormat="1" x14ac:dyDescent="0.35">
      <c r="D7375" s="35"/>
    </row>
    <row r="7376" spans="4:4" customFormat="1" x14ac:dyDescent="0.35">
      <c r="D7376" s="35"/>
    </row>
    <row r="7377" spans="4:4" customFormat="1" x14ac:dyDescent="0.35">
      <c r="D7377" s="35"/>
    </row>
    <row r="7378" spans="4:4" customFormat="1" x14ac:dyDescent="0.35">
      <c r="D7378" s="35"/>
    </row>
    <row r="7379" spans="4:4" customFormat="1" x14ac:dyDescent="0.35">
      <c r="D7379" s="35"/>
    </row>
    <row r="7380" spans="4:4" customFormat="1" x14ac:dyDescent="0.35">
      <c r="D7380" s="35"/>
    </row>
    <row r="7381" spans="4:4" customFormat="1" x14ac:dyDescent="0.35">
      <c r="D7381" s="35"/>
    </row>
    <row r="7382" spans="4:4" customFormat="1" x14ac:dyDescent="0.35">
      <c r="D7382" s="35"/>
    </row>
    <row r="7383" spans="4:4" customFormat="1" x14ac:dyDescent="0.35">
      <c r="D7383" s="35"/>
    </row>
    <row r="7384" spans="4:4" customFormat="1" x14ac:dyDescent="0.35">
      <c r="D7384" s="35"/>
    </row>
    <row r="7385" spans="4:4" customFormat="1" x14ac:dyDescent="0.35">
      <c r="D7385" s="35"/>
    </row>
    <row r="7386" spans="4:4" customFormat="1" x14ac:dyDescent="0.35">
      <c r="D7386" s="35"/>
    </row>
    <row r="7387" spans="4:4" customFormat="1" x14ac:dyDescent="0.35">
      <c r="D7387" s="35"/>
    </row>
    <row r="7388" spans="4:4" customFormat="1" x14ac:dyDescent="0.35">
      <c r="D7388" s="35"/>
    </row>
    <row r="7389" spans="4:4" customFormat="1" x14ac:dyDescent="0.35">
      <c r="D7389" s="35"/>
    </row>
    <row r="7390" spans="4:4" customFormat="1" x14ac:dyDescent="0.35">
      <c r="D7390" s="35"/>
    </row>
    <row r="7391" spans="4:4" customFormat="1" x14ac:dyDescent="0.35">
      <c r="D7391" s="35"/>
    </row>
    <row r="7392" spans="4:4" customFormat="1" x14ac:dyDescent="0.35">
      <c r="D7392" s="35"/>
    </row>
    <row r="7393" spans="4:4" customFormat="1" x14ac:dyDescent="0.35">
      <c r="D7393" s="35"/>
    </row>
    <row r="7394" spans="4:4" customFormat="1" x14ac:dyDescent="0.35">
      <c r="D7394" s="35"/>
    </row>
    <row r="7395" spans="4:4" customFormat="1" x14ac:dyDescent="0.35">
      <c r="D7395" s="35"/>
    </row>
    <row r="7396" spans="4:4" customFormat="1" x14ac:dyDescent="0.35">
      <c r="D7396" s="35"/>
    </row>
    <row r="7397" spans="4:4" customFormat="1" x14ac:dyDescent="0.35">
      <c r="D7397" s="35"/>
    </row>
    <row r="7398" spans="4:4" customFormat="1" x14ac:dyDescent="0.35">
      <c r="D7398" s="35"/>
    </row>
    <row r="7399" spans="4:4" customFormat="1" x14ac:dyDescent="0.35">
      <c r="D7399" s="35"/>
    </row>
    <row r="7400" spans="4:4" customFormat="1" x14ac:dyDescent="0.35">
      <c r="D7400" s="35"/>
    </row>
    <row r="7401" spans="4:4" customFormat="1" x14ac:dyDescent="0.35">
      <c r="D7401" s="35"/>
    </row>
    <row r="7402" spans="4:4" customFormat="1" x14ac:dyDescent="0.35">
      <c r="D7402" s="35"/>
    </row>
    <row r="7403" spans="4:4" customFormat="1" x14ac:dyDescent="0.35">
      <c r="D7403" s="35"/>
    </row>
    <row r="7404" spans="4:4" customFormat="1" x14ac:dyDescent="0.35">
      <c r="D7404" s="35"/>
    </row>
    <row r="7405" spans="4:4" customFormat="1" x14ac:dyDescent="0.35">
      <c r="D7405" s="35"/>
    </row>
    <row r="7406" spans="4:4" customFormat="1" x14ac:dyDescent="0.35">
      <c r="D7406" s="35"/>
    </row>
    <row r="7407" spans="4:4" customFormat="1" x14ac:dyDescent="0.35">
      <c r="D7407" s="35"/>
    </row>
    <row r="7408" spans="4:4" customFormat="1" x14ac:dyDescent="0.35">
      <c r="D7408" s="35"/>
    </row>
    <row r="7409" spans="4:4" customFormat="1" x14ac:dyDescent="0.35">
      <c r="D7409" s="35"/>
    </row>
    <row r="7410" spans="4:4" customFormat="1" x14ac:dyDescent="0.35">
      <c r="D7410" s="35"/>
    </row>
    <row r="7411" spans="4:4" customFormat="1" x14ac:dyDescent="0.35">
      <c r="D7411" s="35"/>
    </row>
    <row r="7412" spans="4:4" customFormat="1" x14ac:dyDescent="0.35">
      <c r="D7412" s="35"/>
    </row>
    <row r="7413" spans="4:4" customFormat="1" x14ac:dyDescent="0.35">
      <c r="D7413" s="35"/>
    </row>
    <row r="7414" spans="4:4" customFormat="1" x14ac:dyDescent="0.35">
      <c r="D7414" s="35"/>
    </row>
    <row r="7415" spans="4:4" customFormat="1" x14ac:dyDescent="0.35">
      <c r="D7415" s="35"/>
    </row>
    <row r="7416" spans="4:4" customFormat="1" x14ac:dyDescent="0.35">
      <c r="D7416" s="35"/>
    </row>
    <row r="7417" spans="4:4" customFormat="1" x14ac:dyDescent="0.35">
      <c r="D7417" s="35"/>
    </row>
    <row r="7418" spans="4:4" customFormat="1" x14ac:dyDescent="0.35">
      <c r="D7418" s="35"/>
    </row>
    <row r="7419" spans="4:4" customFormat="1" x14ac:dyDescent="0.35">
      <c r="D7419" s="35"/>
    </row>
    <row r="7420" spans="4:4" customFormat="1" x14ac:dyDescent="0.35">
      <c r="D7420" s="35"/>
    </row>
    <row r="7421" spans="4:4" customFormat="1" x14ac:dyDescent="0.35">
      <c r="D7421" s="35"/>
    </row>
    <row r="7422" spans="4:4" customFormat="1" x14ac:dyDescent="0.35">
      <c r="D7422" s="35"/>
    </row>
    <row r="7423" spans="4:4" customFormat="1" x14ac:dyDescent="0.35">
      <c r="D7423" s="35"/>
    </row>
    <row r="7424" spans="4:4" customFormat="1" x14ac:dyDescent="0.35">
      <c r="D7424" s="35"/>
    </row>
    <row r="7425" spans="4:4" customFormat="1" x14ac:dyDescent="0.35">
      <c r="D7425" s="35"/>
    </row>
    <row r="7426" spans="4:4" customFormat="1" x14ac:dyDescent="0.35">
      <c r="D7426" s="35"/>
    </row>
    <row r="7427" spans="4:4" customFormat="1" x14ac:dyDescent="0.35">
      <c r="D7427" s="35"/>
    </row>
    <row r="7428" spans="4:4" customFormat="1" x14ac:dyDescent="0.35">
      <c r="D7428" s="35"/>
    </row>
    <row r="7429" spans="4:4" customFormat="1" x14ac:dyDescent="0.35">
      <c r="D7429" s="35"/>
    </row>
    <row r="7430" spans="4:4" customFormat="1" x14ac:dyDescent="0.35">
      <c r="D7430" s="35"/>
    </row>
    <row r="7431" spans="4:4" customFormat="1" x14ac:dyDescent="0.35">
      <c r="D7431" s="35"/>
    </row>
    <row r="7432" spans="4:4" customFormat="1" x14ac:dyDescent="0.35">
      <c r="D7432" s="35"/>
    </row>
    <row r="7433" spans="4:4" customFormat="1" x14ac:dyDescent="0.35">
      <c r="D7433" s="35"/>
    </row>
    <row r="7434" spans="4:4" customFormat="1" x14ac:dyDescent="0.35">
      <c r="D7434" s="35"/>
    </row>
    <row r="7435" spans="4:4" customFormat="1" x14ac:dyDescent="0.35">
      <c r="D7435" s="35"/>
    </row>
    <row r="7436" spans="4:4" customFormat="1" x14ac:dyDescent="0.35">
      <c r="D7436" s="35"/>
    </row>
    <row r="7437" spans="4:4" customFormat="1" x14ac:dyDescent="0.35">
      <c r="D7437" s="35"/>
    </row>
    <row r="7438" spans="4:4" customFormat="1" x14ac:dyDescent="0.35">
      <c r="D7438" s="35"/>
    </row>
    <row r="7439" spans="4:4" customFormat="1" x14ac:dyDescent="0.35">
      <c r="D7439" s="35"/>
    </row>
    <row r="7440" spans="4:4" customFormat="1" x14ac:dyDescent="0.35">
      <c r="D7440" s="35"/>
    </row>
    <row r="7441" spans="4:4" customFormat="1" x14ac:dyDescent="0.35">
      <c r="D7441" s="35"/>
    </row>
    <row r="7442" spans="4:4" customFormat="1" x14ac:dyDescent="0.35">
      <c r="D7442" s="35"/>
    </row>
    <row r="7443" spans="4:4" customFormat="1" x14ac:dyDescent="0.35">
      <c r="D7443" s="35"/>
    </row>
    <row r="7444" spans="4:4" customFormat="1" x14ac:dyDescent="0.35">
      <c r="D7444" s="35"/>
    </row>
    <row r="7445" spans="4:4" customFormat="1" x14ac:dyDescent="0.35">
      <c r="D7445" s="35"/>
    </row>
    <row r="7446" spans="4:4" customFormat="1" x14ac:dyDescent="0.35">
      <c r="D7446" s="35"/>
    </row>
    <row r="7447" spans="4:4" customFormat="1" x14ac:dyDescent="0.35">
      <c r="D7447" s="35"/>
    </row>
    <row r="7448" spans="4:4" customFormat="1" x14ac:dyDescent="0.35">
      <c r="D7448" s="35"/>
    </row>
    <row r="7449" spans="4:4" customFormat="1" x14ac:dyDescent="0.35">
      <c r="D7449" s="35"/>
    </row>
    <row r="7450" spans="4:4" customFormat="1" x14ac:dyDescent="0.35">
      <c r="D7450" s="35"/>
    </row>
    <row r="7451" spans="4:4" customFormat="1" x14ac:dyDescent="0.35">
      <c r="D7451" s="35"/>
    </row>
    <row r="7452" spans="4:4" customFormat="1" x14ac:dyDescent="0.35">
      <c r="D7452" s="35"/>
    </row>
    <row r="7453" spans="4:4" customFormat="1" x14ac:dyDescent="0.35">
      <c r="D7453" s="35"/>
    </row>
    <row r="7454" spans="4:4" customFormat="1" x14ac:dyDescent="0.35">
      <c r="D7454" s="35"/>
    </row>
    <row r="7455" spans="4:4" customFormat="1" x14ac:dyDescent="0.35">
      <c r="D7455" s="35"/>
    </row>
    <row r="7456" spans="4:4" customFormat="1" x14ac:dyDescent="0.35">
      <c r="D7456" s="35"/>
    </row>
    <row r="7457" spans="4:4" customFormat="1" x14ac:dyDescent="0.35">
      <c r="D7457" s="35"/>
    </row>
    <row r="7458" spans="4:4" customFormat="1" x14ac:dyDescent="0.35">
      <c r="D7458" s="35"/>
    </row>
    <row r="7459" spans="4:4" customFormat="1" x14ac:dyDescent="0.35">
      <c r="D7459" s="35"/>
    </row>
    <row r="7460" spans="4:4" customFormat="1" x14ac:dyDescent="0.35">
      <c r="D7460" s="35"/>
    </row>
    <row r="7461" spans="4:4" customFormat="1" x14ac:dyDescent="0.35">
      <c r="D7461" s="35"/>
    </row>
    <row r="7462" spans="4:4" customFormat="1" x14ac:dyDescent="0.35">
      <c r="D7462" s="35"/>
    </row>
    <row r="7463" spans="4:4" customFormat="1" x14ac:dyDescent="0.35">
      <c r="D7463" s="35"/>
    </row>
    <row r="7464" spans="4:4" customFormat="1" x14ac:dyDescent="0.35">
      <c r="D7464" s="35"/>
    </row>
    <row r="7465" spans="4:4" customFormat="1" x14ac:dyDescent="0.35">
      <c r="D7465" s="35"/>
    </row>
    <row r="7466" spans="4:4" customFormat="1" x14ac:dyDescent="0.35">
      <c r="D7466" s="35"/>
    </row>
    <row r="7467" spans="4:4" customFormat="1" x14ac:dyDescent="0.35">
      <c r="D7467" s="35"/>
    </row>
    <row r="7468" spans="4:4" customFormat="1" x14ac:dyDescent="0.35">
      <c r="D7468" s="35"/>
    </row>
    <row r="7469" spans="4:4" customFormat="1" x14ac:dyDescent="0.35">
      <c r="D7469" s="35"/>
    </row>
    <row r="7470" spans="4:4" customFormat="1" x14ac:dyDescent="0.35">
      <c r="D7470" s="35"/>
    </row>
    <row r="7471" spans="4:4" customFormat="1" x14ac:dyDescent="0.35">
      <c r="D7471" s="35"/>
    </row>
    <row r="7472" spans="4:4" customFormat="1" x14ac:dyDescent="0.35">
      <c r="D7472" s="35"/>
    </row>
    <row r="7473" spans="4:4" customFormat="1" x14ac:dyDescent="0.35">
      <c r="D7473" s="35"/>
    </row>
    <row r="7474" spans="4:4" customFormat="1" x14ac:dyDescent="0.35">
      <c r="D7474" s="35"/>
    </row>
    <row r="7475" spans="4:4" customFormat="1" x14ac:dyDescent="0.35">
      <c r="D7475" s="35"/>
    </row>
    <row r="7476" spans="4:4" customFormat="1" x14ac:dyDescent="0.35">
      <c r="D7476" s="35"/>
    </row>
    <row r="7477" spans="4:4" customFormat="1" x14ac:dyDescent="0.35">
      <c r="D7477" s="35"/>
    </row>
    <row r="7478" spans="4:4" customFormat="1" x14ac:dyDescent="0.35">
      <c r="D7478" s="35"/>
    </row>
    <row r="7479" spans="4:4" customFormat="1" x14ac:dyDescent="0.35">
      <c r="D7479" s="35"/>
    </row>
    <row r="7480" spans="4:4" customFormat="1" x14ac:dyDescent="0.35">
      <c r="D7480" s="35"/>
    </row>
    <row r="7481" spans="4:4" customFormat="1" x14ac:dyDescent="0.35">
      <c r="D7481" s="35"/>
    </row>
    <row r="7482" spans="4:4" customFormat="1" x14ac:dyDescent="0.35">
      <c r="D7482" s="35"/>
    </row>
    <row r="7483" spans="4:4" customFormat="1" x14ac:dyDescent="0.35">
      <c r="D7483" s="35"/>
    </row>
    <row r="7484" spans="4:4" customFormat="1" x14ac:dyDescent="0.35">
      <c r="D7484" s="35"/>
    </row>
    <row r="7485" spans="4:4" customFormat="1" x14ac:dyDescent="0.35">
      <c r="D7485" s="35"/>
    </row>
    <row r="7486" spans="4:4" customFormat="1" x14ac:dyDescent="0.35">
      <c r="D7486" s="35"/>
    </row>
    <row r="7487" spans="4:4" customFormat="1" x14ac:dyDescent="0.35">
      <c r="D7487" s="35"/>
    </row>
    <row r="7488" spans="4:4" customFormat="1" x14ac:dyDescent="0.35">
      <c r="D7488" s="35"/>
    </row>
    <row r="7489" spans="4:4" customFormat="1" x14ac:dyDescent="0.35">
      <c r="D7489" s="35"/>
    </row>
    <row r="7490" spans="4:4" customFormat="1" x14ac:dyDescent="0.35">
      <c r="D7490" s="35"/>
    </row>
    <row r="7491" spans="4:4" customFormat="1" x14ac:dyDescent="0.35">
      <c r="D7491" s="35"/>
    </row>
    <row r="7492" spans="4:4" customFormat="1" x14ac:dyDescent="0.35">
      <c r="D7492" s="35"/>
    </row>
    <row r="7493" spans="4:4" customFormat="1" x14ac:dyDescent="0.35">
      <c r="D7493" s="35"/>
    </row>
    <row r="7494" spans="4:4" customFormat="1" x14ac:dyDescent="0.35">
      <c r="D7494" s="35"/>
    </row>
    <row r="7495" spans="4:4" customFormat="1" x14ac:dyDescent="0.35">
      <c r="D7495" s="35"/>
    </row>
    <row r="7496" spans="4:4" customFormat="1" x14ac:dyDescent="0.35">
      <c r="D7496" s="35"/>
    </row>
    <row r="7497" spans="4:4" customFormat="1" x14ac:dyDescent="0.35">
      <c r="D7497" s="35"/>
    </row>
    <row r="7498" spans="4:4" customFormat="1" x14ac:dyDescent="0.35">
      <c r="D7498" s="35"/>
    </row>
    <row r="7499" spans="4:4" customFormat="1" x14ac:dyDescent="0.35">
      <c r="D7499" s="35"/>
    </row>
    <row r="7500" spans="4:4" customFormat="1" x14ac:dyDescent="0.35">
      <c r="D7500" s="35"/>
    </row>
    <row r="7501" spans="4:4" customFormat="1" x14ac:dyDescent="0.35">
      <c r="D7501" s="35"/>
    </row>
    <row r="7502" spans="4:4" customFormat="1" x14ac:dyDescent="0.35">
      <c r="D7502" s="35"/>
    </row>
    <row r="7503" spans="4:4" customFormat="1" x14ac:dyDescent="0.35">
      <c r="D7503" s="35"/>
    </row>
    <row r="7504" spans="4:4" customFormat="1" x14ac:dyDescent="0.35">
      <c r="D7504" s="35"/>
    </row>
    <row r="7505" spans="4:4" customFormat="1" x14ac:dyDescent="0.35">
      <c r="D7505" s="35"/>
    </row>
    <row r="7506" spans="4:4" customFormat="1" x14ac:dyDescent="0.35">
      <c r="D7506" s="35"/>
    </row>
    <row r="7507" spans="4:4" customFormat="1" x14ac:dyDescent="0.35">
      <c r="D7507" s="35"/>
    </row>
    <row r="7508" spans="4:4" customFormat="1" x14ac:dyDescent="0.35">
      <c r="D7508" s="35"/>
    </row>
    <row r="7509" spans="4:4" customFormat="1" x14ac:dyDescent="0.35">
      <c r="D7509" s="35"/>
    </row>
    <row r="7510" spans="4:4" customFormat="1" x14ac:dyDescent="0.35">
      <c r="D7510" s="35"/>
    </row>
    <row r="7511" spans="4:4" customFormat="1" x14ac:dyDescent="0.35">
      <c r="D7511" s="35"/>
    </row>
    <row r="7512" spans="4:4" customFormat="1" x14ac:dyDescent="0.35">
      <c r="D7512" s="35"/>
    </row>
    <row r="7513" spans="4:4" customFormat="1" x14ac:dyDescent="0.35">
      <c r="D7513" s="35"/>
    </row>
    <row r="7514" spans="4:4" customFormat="1" x14ac:dyDescent="0.35">
      <c r="D7514" s="35"/>
    </row>
    <row r="7515" spans="4:4" customFormat="1" x14ac:dyDescent="0.35">
      <c r="D7515" s="35"/>
    </row>
    <row r="7516" spans="4:4" customFormat="1" x14ac:dyDescent="0.35">
      <c r="D7516" s="35"/>
    </row>
    <row r="7517" spans="4:4" customFormat="1" x14ac:dyDescent="0.35">
      <c r="D7517" s="35"/>
    </row>
    <row r="7518" spans="4:4" customFormat="1" x14ac:dyDescent="0.35">
      <c r="D7518" s="35"/>
    </row>
    <row r="7519" spans="4:4" customFormat="1" x14ac:dyDescent="0.35">
      <c r="D7519" s="35"/>
    </row>
    <row r="7520" spans="4:4" customFormat="1" x14ac:dyDescent="0.35">
      <c r="D7520" s="35"/>
    </row>
    <row r="7521" spans="4:4" customFormat="1" x14ac:dyDescent="0.35">
      <c r="D7521" s="35"/>
    </row>
    <row r="7522" spans="4:4" customFormat="1" x14ac:dyDescent="0.35">
      <c r="D7522" s="35"/>
    </row>
    <row r="7523" spans="4:4" customFormat="1" x14ac:dyDescent="0.35">
      <c r="D7523" s="35"/>
    </row>
    <row r="7524" spans="4:4" customFormat="1" x14ac:dyDescent="0.35">
      <c r="D7524" s="35"/>
    </row>
    <row r="7525" spans="4:4" customFormat="1" x14ac:dyDescent="0.35">
      <c r="D7525" s="35"/>
    </row>
    <row r="7526" spans="4:4" customFormat="1" x14ac:dyDescent="0.35">
      <c r="D7526" s="35"/>
    </row>
    <row r="7527" spans="4:4" customFormat="1" x14ac:dyDescent="0.35">
      <c r="D7527" s="35"/>
    </row>
    <row r="7528" spans="4:4" customFormat="1" x14ac:dyDescent="0.35">
      <c r="D7528" s="35"/>
    </row>
    <row r="7529" spans="4:4" customFormat="1" x14ac:dyDescent="0.35">
      <c r="D7529" s="35"/>
    </row>
    <row r="7530" spans="4:4" customFormat="1" x14ac:dyDescent="0.35">
      <c r="D7530" s="35"/>
    </row>
    <row r="7531" spans="4:4" customFormat="1" x14ac:dyDescent="0.35">
      <c r="D7531" s="35"/>
    </row>
    <row r="7532" spans="4:4" customFormat="1" x14ac:dyDescent="0.35">
      <c r="D7532" s="35"/>
    </row>
    <row r="7533" spans="4:4" customFormat="1" x14ac:dyDescent="0.35">
      <c r="D7533" s="35"/>
    </row>
    <row r="7534" spans="4:4" customFormat="1" x14ac:dyDescent="0.35">
      <c r="D7534" s="35"/>
    </row>
    <row r="7535" spans="4:4" customFormat="1" x14ac:dyDescent="0.35">
      <c r="D7535" s="35"/>
    </row>
    <row r="7536" spans="4:4" customFormat="1" x14ac:dyDescent="0.35">
      <c r="D7536" s="35"/>
    </row>
    <row r="7537" spans="4:4" customFormat="1" x14ac:dyDescent="0.35">
      <c r="D7537" s="35"/>
    </row>
    <row r="7538" spans="4:4" customFormat="1" x14ac:dyDescent="0.35">
      <c r="D7538" s="35"/>
    </row>
    <row r="7539" spans="4:4" customFormat="1" x14ac:dyDescent="0.35">
      <c r="D7539" s="35"/>
    </row>
    <row r="7540" spans="4:4" customFormat="1" x14ac:dyDescent="0.35">
      <c r="D7540" s="35"/>
    </row>
    <row r="7541" spans="4:4" customFormat="1" x14ac:dyDescent="0.35">
      <c r="D7541" s="35"/>
    </row>
    <row r="7542" spans="4:4" customFormat="1" x14ac:dyDescent="0.35">
      <c r="D7542" s="35"/>
    </row>
    <row r="7543" spans="4:4" customFormat="1" x14ac:dyDescent="0.35">
      <c r="D7543" s="35"/>
    </row>
    <row r="7544" spans="4:4" customFormat="1" x14ac:dyDescent="0.35">
      <c r="D7544" s="35"/>
    </row>
    <row r="7545" spans="4:4" customFormat="1" x14ac:dyDescent="0.35">
      <c r="D7545" s="35"/>
    </row>
    <row r="7546" spans="4:4" customFormat="1" x14ac:dyDescent="0.35">
      <c r="D7546" s="35"/>
    </row>
    <row r="7547" spans="4:4" customFormat="1" x14ac:dyDescent="0.35">
      <c r="D7547" s="35"/>
    </row>
    <row r="7548" spans="4:4" customFormat="1" x14ac:dyDescent="0.35">
      <c r="D7548" s="35"/>
    </row>
    <row r="7549" spans="4:4" customFormat="1" x14ac:dyDescent="0.35">
      <c r="D7549" s="35"/>
    </row>
    <row r="7550" spans="4:4" customFormat="1" x14ac:dyDescent="0.35">
      <c r="D7550" s="35"/>
    </row>
    <row r="7551" spans="4:4" customFormat="1" x14ac:dyDescent="0.35">
      <c r="D7551" s="35"/>
    </row>
    <row r="7552" spans="4:4" customFormat="1" x14ac:dyDescent="0.35">
      <c r="D7552" s="35"/>
    </row>
    <row r="7553" spans="4:4" customFormat="1" x14ac:dyDescent="0.35">
      <c r="D7553" s="35"/>
    </row>
    <row r="7554" spans="4:4" customFormat="1" x14ac:dyDescent="0.35">
      <c r="D7554" s="35"/>
    </row>
    <row r="7555" spans="4:4" customFormat="1" x14ac:dyDescent="0.35">
      <c r="D7555" s="35"/>
    </row>
    <row r="7556" spans="4:4" customFormat="1" x14ac:dyDescent="0.35">
      <c r="D7556" s="35"/>
    </row>
    <row r="7557" spans="4:4" customFormat="1" x14ac:dyDescent="0.35">
      <c r="D7557" s="35"/>
    </row>
    <row r="7558" spans="4:4" customFormat="1" x14ac:dyDescent="0.35">
      <c r="D7558" s="35"/>
    </row>
    <row r="7559" spans="4:4" customFormat="1" x14ac:dyDescent="0.35">
      <c r="D7559" s="35"/>
    </row>
    <row r="7560" spans="4:4" customFormat="1" x14ac:dyDescent="0.35">
      <c r="D7560" s="35"/>
    </row>
    <row r="7561" spans="4:4" customFormat="1" x14ac:dyDescent="0.35">
      <c r="D7561" s="35"/>
    </row>
    <row r="7562" spans="4:4" customFormat="1" x14ac:dyDescent="0.35">
      <c r="D7562" s="35"/>
    </row>
    <row r="7563" spans="4:4" customFormat="1" x14ac:dyDescent="0.35">
      <c r="D7563" s="35"/>
    </row>
    <row r="7564" spans="4:4" customFormat="1" x14ac:dyDescent="0.35">
      <c r="D7564" s="35"/>
    </row>
    <row r="7565" spans="4:4" customFormat="1" x14ac:dyDescent="0.35">
      <c r="D7565" s="35"/>
    </row>
    <row r="7566" spans="4:4" customFormat="1" x14ac:dyDescent="0.35">
      <c r="D7566" s="35"/>
    </row>
    <row r="7567" spans="4:4" customFormat="1" x14ac:dyDescent="0.35">
      <c r="D7567" s="35"/>
    </row>
    <row r="7568" spans="4:4" customFormat="1" x14ac:dyDescent="0.35">
      <c r="D7568" s="35"/>
    </row>
    <row r="7569" spans="4:4" customFormat="1" x14ac:dyDescent="0.35">
      <c r="D7569" s="35"/>
    </row>
    <row r="7570" spans="4:4" customFormat="1" x14ac:dyDescent="0.35">
      <c r="D7570" s="35"/>
    </row>
    <row r="7571" spans="4:4" customFormat="1" x14ac:dyDescent="0.35">
      <c r="D7571" s="35"/>
    </row>
    <row r="7572" spans="4:4" customFormat="1" x14ac:dyDescent="0.35">
      <c r="D7572" s="35"/>
    </row>
    <row r="7573" spans="4:4" customFormat="1" x14ac:dyDescent="0.35">
      <c r="D7573" s="35"/>
    </row>
    <row r="7574" spans="4:4" customFormat="1" x14ac:dyDescent="0.35">
      <c r="D7574" s="35"/>
    </row>
    <row r="7575" spans="4:4" customFormat="1" x14ac:dyDescent="0.35">
      <c r="D7575" s="35"/>
    </row>
    <row r="7576" spans="4:4" customFormat="1" x14ac:dyDescent="0.35">
      <c r="D7576" s="35"/>
    </row>
    <row r="7577" spans="4:4" customFormat="1" x14ac:dyDescent="0.35">
      <c r="D7577" s="35"/>
    </row>
    <row r="7578" spans="4:4" customFormat="1" x14ac:dyDescent="0.35">
      <c r="D7578" s="35"/>
    </row>
    <row r="7579" spans="4:4" customFormat="1" x14ac:dyDescent="0.35">
      <c r="D7579" s="35"/>
    </row>
    <row r="7580" spans="4:4" customFormat="1" x14ac:dyDescent="0.35">
      <c r="D7580" s="35"/>
    </row>
    <row r="7581" spans="4:4" customFormat="1" x14ac:dyDescent="0.35">
      <c r="D7581" s="35"/>
    </row>
    <row r="7582" spans="4:4" customFormat="1" x14ac:dyDescent="0.35">
      <c r="D7582" s="35"/>
    </row>
    <row r="7583" spans="4:4" customFormat="1" x14ac:dyDescent="0.35">
      <c r="D7583" s="35"/>
    </row>
    <row r="7584" spans="4:4" customFormat="1" x14ac:dyDescent="0.35">
      <c r="D7584" s="35"/>
    </row>
    <row r="7585" spans="4:4" customFormat="1" x14ac:dyDescent="0.35">
      <c r="D7585" s="35"/>
    </row>
    <row r="7586" spans="4:4" customFormat="1" x14ac:dyDescent="0.35">
      <c r="D7586" s="35"/>
    </row>
    <row r="7587" spans="4:4" customFormat="1" x14ac:dyDescent="0.35">
      <c r="D7587" s="35"/>
    </row>
    <row r="7588" spans="4:4" customFormat="1" x14ac:dyDescent="0.35">
      <c r="D7588" s="35"/>
    </row>
    <row r="7589" spans="4:4" customFormat="1" x14ac:dyDescent="0.35">
      <c r="D7589" s="35"/>
    </row>
    <row r="7590" spans="4:4" customFormat="1" x14ac:dyDescent="0.35">
      <c r="D7590" s="35"/>
    </row>
    <row r="7591" spans="4:4" customFormat="1" x14ac:dyDescent="0.35">
      <c r="D7591" s="35"/>
    </row>
    <row r="7592" spans="4:4" customFormat="1" x14ac:dyDescent="0.35">
      <c r="D7592" s="35"/>
    </row>
    <row r="7593" spans="4:4" customFormat="1" x14ac:dyDescent="0.35">
      <c r="D7593" s="35"/>
    </row>
    <row r="7594" spans="4:4" customFormat="1" x14ac:dyDescent="0.35">
      <c r="D7594" s="35"/>
    </row>
    <row r="7595" spans="4:4" customFormat="1" x14ac:dyDescent="0.35">
      <c r="D7595" s="35"/>
    </row>
    <row r="7596" spans="4:4" customFormat="1" x14ac:dyDescent="0.35">
      <c r="D7596" s="35"/>
    </row>
    <row r="7597" spans="4:4" customFormat="1" x14ac:dyDescent="0.35">
      <c r="D7597" s="35"/>
    </row>
    <row r="7598" spans="4:4" customFormat="1" x14ac:dyDescent="0.35">
      <c r="D7598" s="35"/>
    </row>
    <row r="7599" spans="4:4" customFormat="1" x14ac:dyDescent="0.35">
      <c r="D7599" s="35"/>
    </row>
    <row r="7600" spans="4:4" customFormat="1" x14ac:dyDescent="0.35">
      <c r="D7600" s="35"/>
    </row>
    <row r="7601" spans="4:4" customFormat="1" x14ac:dyDescent="0.35">
      <c r="D7601" s="35"/>
    </row>
    <row r="7602" spans="4:4" customFormat="1" x14ac:dyDescent="0.35">
      <c r="D7602" s="35"/>
    </row>
    <row r="7603" spans="4:4" customFormat="1" x14ac:dyDescent="0.35">
      <c r="D7603" s="35"/>
    </row>
    <row r="7604" spans="4:4" customFormat="1" x14ac:dyDescent="0.35">
      <c r="D7604" s="35"/>
    </row>
    <row r="7605" spans="4:4" customFormat="1" x14ac:dyDescent="0.35">
      <c r="D7605" s="35"/>
    </row>
    <row r="7606" spans="4:4" customFormat="1" x14ac:dyDescent="0.35">
      <c r="D7606" s="35"/>
    </row>
    <row r="7607" spans="4:4" customFormat="1" x14ac:dyDescent="0.35">
      <c r="D7607" s="35"/>
    </row>
    <row r="7608" spans="4:4" customFormat="1" x14ac:dyDescent="0.35">
      <c r="D7608" s="35"/>
    </row>
    <row r="7609" spans="4:4" customFormat="1" x14ac:dyDescent="0.35">
      <c r="D7609" s="35"/>
    </row>
    <row r="7610" spans="4:4" customFormat="1" x14ac:dyDescent="0.35">
      <c r="D7610" s="35"/>
    </row>
    <row r="7611" spans="4:4" customFormat="1" x14ac:dyDescent="0.35">
      <c r="D7611" s="35"/>
    </row>
    <row r="7612" spans="4:4" customFormat="1" x14ac:dyDescent="0.35">
      <c r="D7612" s="35"/>
    </row>
    <row r="7613" spans="4:4" customFormat="1" x14ac:dyDescent="0.35">
      <c r="D7613" s="35"/>
    </row>
    <row r="7614" spans="4:4" customFormat="1" x14ac:dyDescent="0.35">
      <c r="D7614" s="35"/>
    </row>
    <row r="7615" spans="4:4" customFormat="1" x14ac:dyDescent="0.35">
      <c r="D7615" s="35"/>
    </row>
    <row r="7616" spans="4:4" customFormat="1" x14ac:dyDescent="0.35">
      <c r="D7616" s="35"/>
    </row>
    <row r="7617" spans="4:4" customFormat="1" x14ac:dyDescent="0.35">
      <c r="D7617" s="35"/>
    </row>
    <row r="7618" spans="4:4" customFormat="1" x14ac:dyDescent="0.35">
      <c r="D7618" s="35"/>
    </row>
    <row r="7619" spans="4:4" customFormat="1" x14ac:dyDescent="0.35">
      <c r="D7619" s="35"/>
    </row>
    <row r="7620" spans="4:4" customFormat="1" x14ac:dyDescent="0.35">
      <c r="D7620" s="35"/>
    </row>
    <row r="7621" spans="4:4" customFormat="1" x14ac:dyDescent="0.35">
      <c r="D7621" s="35"/>
    </row>
    <row r="7622" spans="4:4" customFormat="1" x14ac:dyDescent="0.35">
      <c r="D7622" s="35"/>
    </row>
    <row r="7623" spans="4:4" customFormat="1" x14ac:dyDescent="0.35">
      <c r="D7623" s="35"/>
    </row>
    <row r="7624" spans="4:4" customFormat="1" x14ac:dyDescent="0.35">
      <c r="D7624" s="35"/>
    </row>
    <row r="7625" spans="4:4" customFormat="1" x14ac:dyDescent="0.35">
      <c r="D7625" s="35"/>
    </row>
    <row r="7626" spans="4:4" customFormat="1" x14ac:dyDescent="0.35">
      <c r="D7626" s="35"/>
    </row>
    <row r="7627" spans="4:4" customFormat="1" x14ac:dyDescent="0.35">
      <c r="D7627" s="35"/>
    </row>
    <row r="7628" spans="4:4" customFormat="1" x14ac:dyDescent="0.35">
      <c r="D7628" s="35"/>
    </row>
    <row r="7629" spans="4:4" customFormat="1" x14ac:dyDescent="0.35">
      <c r="D7629" s="35"/>
    </row>
    <row r="7630" spans="4:4" customFormat="1" x14ac:dyDescent="0.35">
      <c r="D7630" s="35"/>
    </row>
    <row r="7631" spans="4:4" customFormat="1" x14ac:dyDescent="0.35">
      <c r="D7631" s="35"/>
    </row>
    <row r="7632" spans="4:4" customFormat="1" x14ac:dyDescent="0.35">
      <c r="D7632" s="35"/>
    </row>
    <row r="7633" spans="4:4" customFormat="1" x14ac:dyDescent="0.35">
      <c r="D7633" s="35"/>
    </row>
    <row r="7634" spans="4:4" customFormat="1" x14ac:dyDescent="0.35">
      <c r="D7634" s="35"/>
    </row>
    <row r="7635" spans="4:4" customFormat="1" x14ac:dyDescent="0.35">
      <c r="D7635" s="35"/>
    </row>
    <row r="7636" spans="4:4" customFormat="1" x14ac:dyDescent="0.35">
      <c r="D7636" s="35"/>
    </row>
    <row r="7637" spans="4:4" customFormat="1" x14ac:dyDescent="0.35">
      <c r="D7637" s="35"/>
    </row>
    <row r="7638" spans="4:4" customFormat="1" x14ac:dyDescent="0.35">
      <c r="D7638" s="35"/>
    </row>
    <row r="7639" spans="4:4" customFormat="1" x14ac:dyDescent="0.35">
      <c r="D7639" s="35"/>
    </row>
    <row r="7640" spans="4:4" customFormat="1" x14ac:dyDescent="0.35">
      <c r="D7640" s="35"/>
    </row>
    <row r="7641" spans="4:4" customFormat="1" x14ac:dyDescent="0.35">
      <c r="D7641" s="35"/>
    </row>
    <row r="7642" spans="4:4" customFormat="1" x14ac:dyDescent="0.35">
      <c r="D7642" s="35"/>
    </row>
    <row r="7643" spans="4:4" customFormat="1" x14ac:dyDescent="0.35">
      <c r="D7643" s="35"/>
    </row>
    <row r="7644" spans="4:4" customFormat="1" x14ac:dyDescent="0.35">
      <c r="D7644" s="35"/>
    </row>
    <row r="7645" spans="4:4" customFormat="1" x14ac:dyDescent="0.35">
      <c r="D7645" s="35"/>
    </row>
    <row r="7646" spans="4:4" customFormat="1" x14ac:dyDescent="0.35">
      <c r="D7646" s="35"/>
    </row>
    <row r="7647" spans="4:4" customFormat="1" x14ac:dyDescent="0.35">
      <c r="D7647" s="35"/>
    </row>
    <row r="7648" spans="4:4" customFormat="1" x14ac:dyDescent="0.35">
      <c r="D7648" s="35"/>
    </row>
    <row r="7649" spans="4:4" customFormat="1" x14ac:dyDescent="0.35">
      <c r="D7649" s="35"/>
    </row>
    <row r="7650" spans="4:4" customFormat="1" x14ac:dyDescent="0.35">
      <c r="D7650" s="35"/>
    </row>
    <row r="7651" spans="4:4" customFormat="1" x14ac:dyDescent="0.35">
      <c r="D7651" s="35"/>
    </row>
    <row r="7652" spans="4:4" customFormat="1" x14ac:dyDescent="0.35">
      <c r="D7652" s="35"/>
    </row>
    <row r="7653" spans="4:4" customFormat="1" x14ac:dyDescent="0.35">
      <c r="D7653" s="35"/>
    </row>
    <row r="7654" spans="4:4" customFormat="1" x14ac:dyDescent="0.35">
      <c r="D7654" s="35"/>
    </row>
    <row r="7655" spans="4:4" customFormat="1" x14ac:dyDescent="0.35">
      <c r="D7655" s="35"/>
    </row>
    <row r="7656" spans="4:4" customFormat="1" x14ac:dyDescent="0.35">
      <c r="D7656" s="35"/>
    </row>
    <row r="7657" spans="4:4" customFormat="1" x14ac:dyDescent="0.35">
      <c r="D7657" s="35"/>
    </row>
    <row r="7658" spans="4:4" customFormat="1" x14ac:dyDescent="0.35">
      <c r="D7658" s="35"/>
    </row>
    <row r="7659" spans="4:4" customFormat="1" x14ac:dyDescent="0.35">
      <c r="D7659" s="35"/>
    </row>
    <row r="7660" spans="4:4" customFormat="1" x14ac:dyDescent="0.35">
      <c r="D7660" s="35"/>
    </row>
    <row r="7661" spans="4:4" customFormat="1" x14ac:dyDescent="0.35">
      <c r="D7661" s="35"/>
    </row>
    <row r="7662" spans="4:4" customFormat="1" x14ac:dyDescent="0.35">
      <c r="D7662" s="35"/>
    </row>
    <row r="7663" spans="4:4" customFormat="1" x14ac:dyDescent="0.35">
      <c r="D7663" s="35"/>
    </row>
    <row r="7664" spans="4:4" customFormat="1" x14ac:dyDescent="0.35">
      <c r="D7664" s="35"/>
    </row>
    <row r="7665" spans="4:4" customFormat="1" x14ac:dyDescent="0.35">
      <c r="D7665" s="35"/>
    </row>
    <row r="7666" spans="4:4" customFormat="1" x14ac:dyDescent="0.35">
      <c r="D7666" s="35"/>
    </row>
    <row r="7667" spans="4:4" customFormat="1" x14ac:dyDescent="0.35">
      <c r="D7667" s="35"/>
    </row>
    <row r="7668" spans="4:4" customFormat="1" x14ac:dyDescent="0.35">
      <c r="D7668" s="35"/>
    </row>
    <row r="7669" spans="4:4" customFormat="1" x14ac:dyDescent="0.35">
      <c r="D7669" s="35"/>
    </row>
    <row r="7670" spans="4:4" customFormat="1" x14ac:dyDescent="0.35">
      <c r="D7670" s="35"/>
    </row>
    <row r="7671" spans="4:4" customFormat="1" x14ac:dyDescent="0.35">
      <c r="D7671" s="35"/>
    </row>
    <row r="7672" spans="4:4" customFormat="1" x14ac:dyDescent="0.35">
      <c r="D7672" s="35"/>
    </row>
    <row r="7673" spans="4:4" customFormat="1" x14ac:dyDescent="0.35">
      <c r="D7673" s="35"/>
    </row>
    <row r="7674" spans="4:4" customFormat="1" x14ac:dyDescent="0.35">
      <c r="D7674" s="35"/>
    </row>
    <row r="7675" spans="4:4" customFormat="1" x14ac:dyDescent="0.35">
      <c r="D7675" s="35"/>
    </row>
    <row r="7676" spans="4:4" customFormat="1" x14ac:dyDescent="0.35">
      <c r="D7676" s="35"/>
    </row>
    <row r="7677" spans="4:4" customFormat="1" x14ac:dyDescent="0.35">
      <c r="D7677" s="35"/>
    </row>
    <row r="7678" spans="4:4" customFormat="1" x14ac:dyDescent="0.35">
      <c r="D7678" s="35"/>
    </row>
    <row r="7679" spans="4:4" customFormat="1" x14ac:dyDescent="0.35">
      <c r="D7679" s="35"/>
    </row>
    <row r="7680" spans="4:4" customFormat="1" x14ac:dyDescent="0.35">
      <c r="D7680" s="35"/>
    </row>
    <row r="7681" spans="4:4" customFormat="1" x14ac:dyDescent="0.35">
      <c r="D7681" s="35"/>
    </row>
    <row r="7682" spans="4:4" customFormat="1" x14ac:dyDescent="0.35">
      <c r="D7682" s="35"/>
    </row>
    <row r="7683" spans="4:4" customFormat="1" x14ac:dyDescent="0.35">
      <c r="D7683" s="35"/>
    </row>
    <row r="7684" spans="4:4" customFormat="1" x14ac:dyDescent="0.35">
      <c r="D7684" s="35"/>
    </row>
    <row r="7685" spans="4:4" customFormat="1" x14ac:dyDescent="0.35">
      <c r="D7685" s="35"/>
    </row>
    <row r="7686" spans="4:4" customFormat="1" x14ac:dyDescent="0.35">
      <c r="D7686" s="35"/>
    </row>
    <row r="7687" spans="4:4" customFormat="1" x14ac:dyDescent="0.35">
      <c r="D7687" s="35"/>
    </row>
    <row r="7688" spans="4:4" customFormat="1" x14ac:dyDescent="0.35">
      <c r="D7688" s="35"/>
    </row>
    <row r="7689" spans="4:4" customFormat="1" x14ac:dyDescent="0.35">
      <c r="D7689" s="35"/>
    </row>
    <row r="7690" spans="4:4" customFormat="1" x14ac:dyDescent="0.35">
      <c r="D7690" s="35"/>
    </row>
    <row r="7691" spans="4:4" customFormat="1" x14ac:dyDescent="0.35">
      <c r="D7691" s="35"/>
    </row>
    <row r="7692" spans="4:4" customFormat="1" x14ac:dyDescent="0.35">
      <c r="D7692" s="35"/>
    </row>
    <row r="7693" spans="4:4" customFormat="1" x14ac:dyDescent="0.35">
      <c r="D7693" s="35"/>
    </row>
    <row r="7694" spans="4:4" customFormat="1" x14ac:dyDescent="0.35">
      <c r="D7694" s="35"/>
    </row>
    <row r="7695" spans="4:4" customFormat="1" x14ac:dyDescent="0.35">
      <c r="D7695" s="35"/>
    </row>
    <row r="7696" spans="4:4" customFormat="1" x14ac:dyDescent="0.35">
      <c r="D7696" s="35"/>
    </row>
    <row r="7697" spans="4:4" customFormat="1" x14ac:dyDescent="0.35">
      <c r="D7697" s="35"/>
    </row>
    <row r="7698" spans="4:4" customFormat="1" x14ac:dyDescent="0.35">
      <c r="D7698" s="35"/>
    </row>
    <row r="7699" spans="4:4" customFormat="1" x14ac:dyDescent="0.35">
      <c r="D7699" s="35"/>
    </row>
    <row r="7700" spans="4:4" customFormat="1" x14ac:dyDescent="0.35">
      <c r="D7700" s="35"/>
    </row>
    <row r="7701" spans="4:4" customFormat="1" x14ac:dyDescent="0.35">
      <c r="D7701" s="35"/>
    </row>
    <row r="7702" spans="4:4" customFormat="1" x14ac:dyDescent="0.35">
      <c r="D7702" s="35"/>
    </row>
    <row r="7703" spans="4:4" customFormat="1" x14ac:dyDescent="0.35">
      <c r="D7703" s="35"/>
    </row>
    <row r="7704" spans="4:4" customFormat="1" x14ac:dyDescent="0.35">
      <c r="D7704" s="35"/>
    </row>
    <row r="7705" spans="4:4" customFormat="1" x14ac:dyDescent="0.35">
      <c r="D7705" s="35"/>
    </row>
    <row r="7706" spans="4:4" customFormat="1" x14ac:dyDescent="0.35">
      <c r="D7706" s="35"/>
    </row>
    <row r="7707" spans="4:4" customFormat="1" x14ac:dyDescent="0.35">
      <c r="D7707" s="35"/>
    </row>
    <row r="7708" spans="4:4" customFormat="1" x14ac:dyDescent="0.35">
      <c r="D7708" s="35"/>
    </row>
    <row r="7709" spans="4:4" customFormat="1" x14ac:dyDescent="0.35">
      <c r="D7709" s="35"/>
    </row>
    <row r="7710" spans="4:4" customFormat="1" x14ac:dyDescent="0.35">
      <c r="D7710" s="35"/>
    </row>
    <row r="7711" spans="4:4" customFormat="1" x14ac:dyDescent="0.35">
      <c r="D7711" s="35"/>
    </row>
    <row r="7712" spans="4:4" customFormat="1" x14ac:dyDescent="0.35">
      <c r="D7712" s="35"/>
    </row>
    <row r="7713" spans="4:4" customFormat="1" x14ac:dyDescent="0.35">
      <c r="D7713" s="35"/>
    </row>
    <row r="7714" spans="4:4" customFormat="1" x14ac:dyDescent="0.35">
      <c r="D7714" s="35"/>
    </row>
    <row r="7715" spans="4:4" customFormat="1" x14ac:dyDescent="0.35">
      <c r="D7715" s="35"/>
    </row>
    <row r="7716" spans="4:4" customFormat="1" x14ac:dyDescent="0.35">
      <c r="D7716" s="35"/>
    </row>
    <row r="7717" spans="4:4" customFormat="1" x14ac:dyDescent="0.35">
      <c r="D7717" s="35"/>
    </row>
    <row r="7718" spans="4:4" customFormat="1" x14ac:dyDescent="0.35">
      <c r="D7718" s="35"/>
    </row>
    <row r="7719" spans="4:4" customFormat="1" x14ac:dyDescent="0.35">
      <c r="D7719" s="35"/>
    </row>
    <row r="7720" spans="4:4" customFormat="1" x14ac:dyDescent="0.35">
      <c r="D7720" s="35"/>
    </row>
    <row r="7721" spans="4:4" customFormat="1" x14ac:dyDescent="0.35">
      <c r="D7721" s="35"/>
    </row>
    <row r="7722" spans="4:4" customFormat="1" x14ac:dyDescent="0.35">
      <c r="D7722" s="35"/>
    </row>
    <row r="7723" spans="4:4" customFormat="1" x14ac:dyDescent="0.35">
      <c r="D7723" s="35"/>
    </row>
    <row r="7724" spans="4:4" customFormat="1" x14ac:dyDescent="0.35">
      <c r="D7724" s="35"/>
    </row>
    <row r="7725" spans="4:4" customFormat="1" x14ac:dyDescent="0.35">
      <c r="D7725" s="35"/>
    </row>
    <row r="7726" spans="4:4" customFormat="1" x14ac:dyDescent="0.35">
      <c r="D7726" s="35"/>
    </row>
    <row r="7727" spans="4:4" customFormat="1" x14ac:dyDescent="0.35">
      <c r="D7727" s="35"/>
    </row>
    <row r="7728" spans="4:4" customFormat="1" x14ac:dyDescent="0.35">
      <c r="D7728" s="35"/>
    </row>
    <row r="7729" spans="4:4" customFormat="1" x14ac:dyDescent="0.35">
      <c r="D7729" s="35"/>
    </row>
    <row r="7730" spans="4:4" customFormat="1" x14ac:dyDescent="0.35">
      <c r="D7730" s="35"/>
    </row>
    <row r="7731" spans="4:4" customFormat="1" x14ac:dyDescent="0.35">
      <c r="D7731" s="35"/>
    </row>
    <row r="7732" spans="4:4" customFormat="1" x14ac:dyDescent="0.35">
      <c r="D7732" s="35"/>
    </row>
    <row r="7733" spans="4:4" customFormat="1" x14ac:dyDescent="0.35">
      <c r="D7733" s="35"/>
    </row>
    <row r="7734" spans="4:4" customFormat="1" x14ac:dyDescent="0.35">
      <c r="D7734" s="35"/>
    </row>
    <row r="7735" spans="4:4" customFormat="1" x14ac:dyDescent="0.35">
      <c r="D7735" s="35"/>
    </row>
    <row r="7736" spans="4:4" customFormat="1" x14ac:dyDescent="0.35">
      <c r="D7736" s="35"/>
    </row>
    <row r="7737" spans="4:4" customFormat="1" x14ac:dyDescent="0.35">
      <c r="D7737" s="35"/>
    </row>
    <row r="7738" spans="4:4" customFormat="1" x14ac:dyDescent="0.35">
      <c r="D7738" s="35"/>
    </row>
    <row r="7739" spans="4:4" customFormat="1" x14ac:dyDescent="0.35">
      <c r="D7739" s="35"/>
    </row>
    <row r="7740" spans="4:4" customFormat="1" x14ac:dyDescent="0.35">
      <c r="D7740" s="35"/>
    </row>
    <row r="7741" spans="4:4" customFormat="1" x14ac:dyDescent="0.35">
      <c r="D7741" s="35"/>
    </row>
    <row r="7742" spans="4:4" customFormat="1" x14ac:dyDescent="0.35">
      <c r="D7742" s="35"/>
    </row>
    <row r="7743" spans="4:4" customFormat="1" x14ac:dyDescent="0.35">
      <c r="D7743" s="35"/>
    </row>
    <row r="7744" spans="4:4" customFormat="1" x14ac:dyDescent="0.35">
      <c r="D7744" s="35"/>
    </row>
    <row r="7745" spans="4:4" customFormat="1" x14ac:dyDescent="0.35">
      <c r="D7745" s="35"/>
    </row>
    <row r="7746" spans="4:4" customFormat="1" x14ac:dyDescent="0.35">
      <c r="D7746" s="35"/>
    </row>
    <row r="7747" spans="4:4" customFormat="1" x14ac:dyDescent="0.35">
      <c r="D7747" s="35"/>
    </row>
    <row r="7748" spans="4:4" customFormat="1" x14ac:dyDescent="0.35">
      <c r="D7748" s="35"/>
    </row>
    <row r="7749" spans="4:4" customFormat="1" x14ac:dyDescent="0.35">
      <c r="D7749" s="35"/>
    </row>
    <row r="7750" spans="4:4" customFormat="1" x14ac:dyDescent="0.35">
      <c r="D7750" s="35"/>
    </row>
    <row r="7751" spans="4:4" customFormat="1" x14ac:dyDescent="0.35">
      <c r="D7751" s="35"/>
    </row>
    <row r="7752" spans="4:4" customFormat="1" x14ac:dyDescent="0.35">
      <c r="D7752" s="35"/>
    </row>
    <row r="7753" spans="4:4" customFormat="1" x14ac:dyDescent="0.35">
      <c r="D7753" s="35"/>
    </row>
    <row r="7754" spans="4:4" customFormat="1" x14ac:dyDescent="0.35">
      <c r="D7754" s="35"/>
    </row>
    <row r="7755" spans="4:4" customFormat="1" x14ac:dyDescent="0.35">
      <c r="D7755" s="35"/>
    </row>
    <row r="7756" spans="4:4" customFormat="1" x14ac:dyDescent="0.35">
      <c r="D7756" s="35"/>
    </row>
    <row r="7757" spans="4:4" customFormat="1" x14ac:dyDescent="0.35">
      <c r="D7757" s="35"/>
    </row>
    <row r="7758" spans="4:4" customFormat="1" x14ac:dyDescent="0.35">
      <c r="D7758" s="35"/>
    </row>
    <row r="7759" spans="4:4" customFormat="1" x14ac:dyDescent="0.35">
      <c r="D7759" s="35"/>
    </row>
    <row r="7760" spans="4:4" customFormat="1" x14ac:dyDescent="0.35">
      <c r="D7760" s="35"/>
    </row>
    <row r="7761" spans="4:4" customFormat="1" x14ac:dyDescent="0.35">
      <c r="D7761" s="35"/>
    </row>
    <row r="7762" spans="4:4" customFormat="1" x14ac:dyDescent="0.35">
      <c r="D7762" s="35"/>
    </row>
    <row r="7763" spans="4:4" customFormat="1" x14ac:dyDescent="0.35">
      <c r="D7763" s="35"/>
    </row>
    <row r="7764" spans="4:4" customFormat="1" x14ac:dyDescent="0.35">
      <c r="D7764" s="35"/>
    </row>
    <row r="7765" spans="4:4" customFormat="1" x14ac:dyDescent="0.35">
      <c r="D7765" s="35"/>
    </row>
    <row r="7766" spans="4:4" customFormat="1" x14ac:dyDescent="0.35">
      <c r="D7766" s="35"/>
    </row>
    <row r="7767" spans="4:4" customFormat="1" x14ac:dyDescent="0.35">
      <c r="D7767" s="35"/>
    </row>
    <row r="7768" spans="4:4" customFormat="1" x14ac:dyDescent="0.35">
      <c r="D7768" s="35"/>
    </row>
    <row r="7769" spans="4:4" customFormat="1" x14ac:dyDescent="0.35">
      <c r="D7769" s="35"/>
    </row>
    <row r="7770" spans="4:4" customFormat="1" x14ac:dyDescent="0.35">
      <c r="D7770" s="35"/>
    </row>
    <row r="7771" spans="4:4" customFormat="1" x14ac:dyDescent="0.35">
      <c r="D7771" s="35"/>
    </row>
    <row r="7772" spans="4:4" customFormat="1" x14ac:dyDescent="0.35">
      <c r="D7772" s="35"/>
    </row>
    <row r="7773" spans="4:4" customFormat="1" x14ac:dyDescent="0.35">
      <c r="D7773" s="35"/>
    </row>
    <row r="7774" spans="4:4" customFormat="1" x14ac:dyDescent="0.35">
      <c r="D7774" s="35"/>
    </row>
    <row r="7775" spans="4:4" customFormat="1" x14ac:dyDescent="0.35">
      <c r="D7775" s="35"/>
    </row>
    <row r="7776" spans="4:4" customFormat="1" x14ac:dyDescent="0.35">
      <c r="D7776" s="35"/>
    </row>
    <row r="7777" spans="4:4" customFormat="1" x14ac:dyDescent="0.35">
      <c r="D7777" s="35"/>
    </row>
    <row r="7778" spans="4:4" customFormat="1" x14ac:dyDescent="0.35">
      <c r="D7778" s="35"/>
    </row>
    <row r="7779" spans="4:4" customFormat="1" x14ac:dyDescent="0.35">
      <c r="D7779" s="35"/>
    </row>
    <row r="7780" spans="4:4" customFormat="1" x14ac:dyDescent="0.35">
      <c r="D7780" s="35"/>
    </row>
    <row r="7781" spans="4:4" customFormat="1" x14ac:dyDescent="0.35">
      <c r="D7781" s="35"/>
    </row>
    <row r="7782" spans="4:4" customFormat="1" x14ac:dyDescent="0.35">
      <c r="D7782" s="35"/>
    </row>
    <row r="7783" spans="4:4" customFormat="1" x14ac:dyDescent="0.35">
      <c r="D7783" s="35"/>
    </row>
    <row r="7784" spans="4:4" customFormat="1" x14ac:dyDescent="0.35">
      <c r="D7784" s="35"/>
    </row>
    <row r="7785" spans="4:4" customFormat="1" x14ac:dyDescent="0.35">
      <c r="D7785" s="35"/>
    </row>
    <row r="7786" spans="4:4" customFormat="1" x14ac:dyDescent="0.35">
      <c r="D7786" s="35"/>
    </row>
    <row r="7787" spans="4:4" customFormat="1" x14ac:dyDescent="0.35">
      <c r="D7787" s="35"/>
    </row>
    <row r="7788" spans="4:4" customFormat="1" x14ac:dyDescent="0.35">
      <c r="D7788" s="35"/>
    </row>
    <row r="7789" spans="4:4" customFormat="1" x14ac:dyDescent="0.35">
      <c r="D7789" s="35"/>
    </row>
    <row r="7790" spans="4:4" customFormat="1" x14ac:dyDescent="0.35">
      <c r="D7790" s="35"/>
    </row>
    <row r="7791" spans="4:4" customFormat="1" x14ac:dyDescent="0.35">
      <c r="D7791" s="35"/>
    </row>
    <row r="7792" spans="4:4" customFormat="1" x14ac:dyDescent="0.35">
      <c r="D7792" s="35"/>
    </row>
    <row r="7793" spans="4:4" customFormat="1" x14ac:dyDescent="0.35">
      <c r="D7793" s="35"/>
    </row>
    <row r="7794" spans="4:4" customFormat="1" x14ac:dyDescent="0.35">
      <c r="D7794" s="35"/>
    </row>
    <row r="7795" spans="4:4" customFormat="1" x14ac:dyDescent="0.35">
      <c r="D7795" s="35"/>
    </row>
    <row r="7796" spans="4:4" customFormat="1" x14ac:dyDescent="0.35">
      <c r="D7796" s="35"/>
    </row>
    <row r="7797" spans="4:4" customFormat="1" x14ac:dyDescent="0.35">
      <c r="D7797" s="35"/>
    </row>
    <row r="7798" spans="4:4" customFormat="1" x14ac:dyDescent="0.35">
      <c r="D7798" s="35"/>
    </row>
    <row r="7799" spans="4:4" customFormat="1" x14ac:dyDescent="0.35">
      <c r="D7799" s="35"/>
    </row>
    <row r="7800" spans="4:4" customFormat="1" x14ac:dyDescent="0.35">
      <c r="D7800" s="35"/>
    </row>
    <row r="7801" spans="4:4" customFormat="1" x14ac:dyDescent="0.35">
      <c r="D7801" s="35"/>
    </row>
    <row r="7802" spans="4:4" customFormat="1" x14ac:dyDescent="0.35">
      <c r="D7802" s="35"/>
    </row>
    <row r="7803" spans="4:4" customFormat="1" x14ac:dyDescent="0.35">
      <c r="D7803" s="35"/>
    </row>
    <row r="7804" spans="4:4" customFormat="1" x14ac:dyDescent="0.35">
      <c r="D7804" s="35"/>
    </row>
    <row r="7805" spans="4:4" customFormat="1" x14ac:dyDescent="0.35">
      <c r="D7805" s="35"/>
    </row>
    <row r="7806" spans="4:4" customFormat="1" x14ac:dyDescent="0.35">
      <c r="D7806" s="35"/>
    </row>
    <row r="7807" spans="4:4" customFormat="1" x14ac:dyDescent="0.35">
      <c r="D7807" s="35"/>
    </row>
    <row r="7808" spans="4:4" customFormat="1" x14ac:dyDescent="0.35">
      <c r="D7808" s="35"/>
    </row>
    <row r="7809" spans="4:4" customFormat="1" x14ac:dyDescent="0.35">
      <c r="D7809" s="35"/>
    </row>
    <row r="7810" spans="4:4" customFormat="1" x14ac:dyDescent="0.35">
      <c r="D7810" s="35"/>
    </row>
    <row r="7811" spans="4:4" customFormat="1" x14ac:dyDescent="0.35">
      <c r="D7811" s="35"/>
    </row>
    <row r="7812" spans="4:4" customFormat="1" x14ac:dyDescent="0.35">
      <c r="D7812" s="35"/>
    </row>
    <row r="7813" spans="4:4" customFormat="1" x14ac:dyDescent="0.35">
      <c r="D7813" s="35"/>
    </row>
    <row r="7814" spans="4:4" customFormat="1" x14ac:dyDescent="0.35">
      <c r="D7814" s="35"/>
    </row>
    <row r="7815" spans="4:4" customFormat="1" x14ac:dyDescent="0.35">
      <c r="D7815" s="35"/>
    </row>
    <row r="7816" spans="4:4" customFormat="1" x14ac:dyDescent="0.35">
      <c r="D7816" s="35"/>
    </row>
    <row r="7817" spans="4:4" customFormat="1" x14ac:dyDescent="0.35">
      <c r="D7817" s="35"/>
    </row>
    <row r="7818" spans="4:4" customFormat="1" x14ac:dyDescent="0.35">
      <c r="D7818" s="35"/>
    </row>
    <row r="7819" spans="4:4" customFormat="1" x14ac:dyDescent="0.35">
      <c r="D7819" s="35"/>
    </row>
    <row r="7820" spans="4:4" customFormat="1" x14ac:dyDescent="0.35">
      <c r="D7820" s="35"/>
    </row>
    <row r="7821" spans="4:4" customFormat="1" x14ac:dyDescent="0.35">
      <c r="D7821" s="35"/>
    </row>
    <row r="7822" spans="4:4" customFormat="1" x14ac:dyDescent="0.35">
      <c r="D7822" s="35"/>
    </row>
    <row r="7823" spans="4:4" customFormat="1" x14ac:dyDescent="0.35">
      <c r="D7823" s="35"/>
    </row>
    <row r="7824" spans="4:4" customFormat="1" x14ac:dyDescent="0.35">
      <c r="D7824" s="35"/>
    </row>
    <row r="7825" spans="4:4" customFormat="1" x14ac:dyDescent="0.35">
      <c r="D7825" s="35"/>
    </row>
    <row r="7826" spans="4:4" customFormat="1" x14ac:dyDescent="0.35">
      <c r="D7826" s="35"/>
    </row>
    <row r="7827" spans="4:4" customFormat="1" x14ac:dyDescent="0.35">
      <c r="D7827" s="35"/>
    </row>
    <row r="7828" spans="4:4" customFormat="1" x14ac:dyDescent="0.35">
      <c r="D7828" s="35"/>
    </row>
    <row r="7829" spans="4:4" customFormat="1" x14ac:dyDescent="0.35">
      <c r="D7829" s="35"/>
    </row>
    <row r="7830" spans="4:4" customFormat="1" x14ac:dyDescent="0.35">
      <c r="D7830" s="35"/>
    </row>
    <row r="7831" spans="4:4" customFormat="1" x14ac:dyDescent="0.35">
      <c r="D7831" s="35"/>
    </row>
    <row r="7832" spans="4:4" customFormat="1" x14ac:dyDescent="0.35">
      <c r="D7832" s="35"/>
    </row>
    <row r="7833" spans="4:4" customFormat="1" x14ac:dyDescent="0.35">
      <c r="D7833" s="35"/>
    </row>
    <row r="7834" spans="4:4" customFormat="1" x14ac:dyDescent="0.35">
      <c r="D7834" s="35"/>
    </row>
    <row r="7835" spans="4:4" customFormat="1" x14ac:dyDescent="0.35">
      <c r="D7835" s="35"/>
    </row>
    <row r="7836" spans="4:4" customFormat="1" x14ac:dyDescent="0.35">
      <c r="D7836" s="35"/>
    </row>
    <row r="7837" spans="4:4" customFormat="1" x14ac:dyDescent="0.35">
      <c r="D7837" s="35"/>
    </row>
    <row r="7838" spans="4:4" customFormat="1" x14ac:dyDescent="0.35">
      <c r="D7838" s="35"/>
    </row>
    <row r="7839" spans="4:4" customFormat="1" x14ac:dyDescent="0.35">
      <c r="D7839" s="35"/>
    </row>
    <row r="7840" spans="4:4" customFormat="1" x14ac:dyDescent="0.35">
      <c r="D7840" s="35"/>
    </row>
    <row r="7841" spans="4:4" customFormat="1" x14ac:dyDescent="0.35">
      <c r="D7841" s="35"/>
    </row>
    <row r="7842" spans="4:4" customFormat="1" x14ac:dyDescent="0.35">
      <c r="D7842" s="35"/>
    </row>
    <row r="7843" spans="4:4" customFormat="1" x14ac:dyDescent="0.35">
      <c r="D7843" s="35"/>
    </row>
    <row r="7844" spans="4:4" customFormat="1" x14ac:dyDescent="0.35">
      <c r="D7844" s="35"/>
    </row>
    <row r="7845" spans="4:4" customFormat="1" x14ac:dyDescent="0.35">
      <c r="D7845" s="35"/>
    </row>
    <row r="7846" spans="4:4" customFormat="1" x14ac:dyDescent="0.35">
      <c r="D7846" s="35"/>
    </row>
    <row r="7847" spans="4:4" customFormat="1" x14ac:dyDescent="0.35">
      <c r="D7847" s="35"/>
    </row>
    <row r="7848" spans="4:4" customFormat="1" x14ac:dyDescent="0.35">
      <c r="D7848" s="35"/>
    </row>
    <row r="7849" spans="4:4" customFormat="1" x14ac:dyDescent="0.35">
      <c r="D7849" s="35"/>
    </row>
    <row r="7850" spans="4:4" customFormat="1" x14ac:dyDescent="0.35">
      <c r="D7850" s="35"/>
    </row>
    <row r="7851" spans="4:4" customFormat="1" x14ac:dyDescent="0.35">
      <c r="D7851" s="35"/>
    </row>
    <row r="7852" spans="4:4" customFormat="1" x14ac:dyDescent="0.35">
      <c r="D7852" s="35"/>
    </row>
    <row r="7853" spans="4:4" customFormat="1" x14ac:dyDescent="0.35">
      <c r="D7853" s="35"/>
    </row>
    <row r="7854" spans="4:4" customFormat="1" x14ac:dyDescent="0.35">
      <c r="D7854" s="35"/>
    </row>
    <row r="7855" spans="4:4" customFormat="1" x14ac:dyDescent="0.35">
      <c r="D7855" s="35"/>
    </row>
    <row r="7856" spans="4:4" customFormat="1" x14ac:dyDescent="0.35">
      <c r="D7856" s="35"/>
    </row>
    <row r="7857" spans="4:4" customFormat="1" x14ac:dyDescent="0.35">
      <c r="D7857" s="35"/>
    </row>
    <row r="7858" spans="4:4" customFormat="1" x14ac:dyDescent="0.35">
      <c r="D7858" s="35"/>
    </row>
    <row r="7859" spans="4:4" customFormat="1" x14ac:dyDescent="0.35">
      <c r="D7859" s="35"/>
    </row>
    <row r="7860" spans="4:4" customFormat="1" x14ac:dyDescent="0.35">
      <c r="D7860" s="35"/>
    </row>
    <row r="7861" spans="4:4" customFormat="1" x14ac:dyDescent="0.35">
      <c r="D7861" s="35"/>
    </row>
    <row r="7862" spans="4:4" customFormat="1" x14ac:dyDescent="0.35">
      <c r="D7862" s="35"/>
    </row>
    <row r="7863" spans="4:4" customFormat="1" x14ac:dyDescent="0.35">
      <c r="D7863" s="35"/>
    </row>
    <row r="7864" spans="4:4" customFormat="1" x14ac:dyDescent="0.35">
      <c r="D7864" s="35"/>
    </row>
    <row r="7865" spans="4:4" customFormat="1" x14ac:dyDescent="0.35">
      <c r="D7865" s="35"/>
    </row>
    <row r="7866" spans="4:4" customFormat="1" x14ac:dyDescent="0.35">
      <c r="D7866" s="35"/>
    </row>
    <row r="7867" spans="4:4" customFormat="1" x14ac:dyDescent="0.35">
      <c r="D7867" s="35"/>
    </row>
    <row r="7868" spans="4:4" customFormat="1" x14ac:dyDescent="0.35">
      <c r="D7868" s="35"/>
    </row>
    <row r="7869" spans="4:4" customFormat="1" x14ac:dyDescent="0.35">
      <c r="D7869" s="35"/>
    </row>
    <row r="7870" spans="4:4" customFormat="1" x14ac:dyDescent="0.35">
      <c r="D7870" s="35"/>
    </row>
    <row r="7871" spans="4:4" customFormat="1" x14ac:dyDescent="0.35">
      <c r="D7871" s="35"/>
    </row>
    <row r="7872" spans="4:4" customFormat="1" x14ac:dyDescent="0.35">
      <c r="D7872" s="35"/>
    </row>
    <row r="7873" spans="4:4" customFormat="1" x14ac:dyDescent="0.35">
      <c r="D7873" s="35"/>
    </row>
    <row r="7874" spans="4:4" customFormat="1" x14ac:dyDescent="0.35">
      <c r="D7874" s="35"/>
    </row>
    <row r="7875" spans="4:4" customFormat="1" x14ac:dyDescent="0.35">
      <c r="D7875" s="35"/>
    </row>
    <row r="7876" spans="4:4" customFormat="1" x14ac:dyDescent="0.35">
      <c r="D7876" s="35"/>
    </row>
    <row r="7877" spans="4:4" customFormat="1" x14ac:dyDescent="0.35">
      <c r="D7877" s="35"/>
    </row>
    <row r="7878" spans="4:4" customFormat="1" x14ac:dyDescent="0.35">
      <c r="D7878" s="35"/>
    </row>
    <row r="7879" spans="4:4" customFormat="1" x14ac:dyDescent="0.35">
      <c r="D7879" s="35"/>
    </row>
    <row r="7880" spans="4:4" customFormat="1" x14ac:dyDescent="0.35">
      <c r="D7880" s="35"/>
    </row>
    <row r="7881" spans="4:4" customFormat="1" x14ac:dyDescent="0.35">
      <c r="D7881" s="35"/>
    </row>
    <row r="7882" spans="4:4" customFormat="1" x14ac:dyDescent="0.35">
      <c r="D7882" s="35"/>
    </row>
    <row r="7883" spans="4:4" customFormat="1" x14ac:dyDescent="0.35">
      <c r="D7883" s="35"/>
    </row>
    <row r="7884" spans="4:4" customFormat="1" x14ac:dyDescent="0.35">
      <c r="D7884" s="35"/>
    </row>
    <row r="7885" spans="4:4" customFormat="1" x14ac:dyDescent="0.35">
      <c r="D7885" s="35"/>
    </row>
    <row r="7886" spans="4:4" customFormat="1" x14ac:dyDescent="0.35">
      <c r="D7886" s="35"/>
    </row>
    <row r="7887" spans="4:4" customFormat="1" x14ac:dyDescent="0.35">
      <c r="D7887" s="35"/>
    </row>
    <row r="7888" spans="4:4" customFormat="1" x14ac:dyDescent="0.35">
      <c r="D7888" s="35"/>
    </row>
    <row r="7889" spans="4:4" customFormat="1" x14ac:dyDescent="0.35">
      <c r="D7889" s="35"/>
    </row>
    <row r="7890" spans="4:4" customFormat="1" x14ac:dyDescent="0.35">
      <c r="D7890" s="35"/>
    </row>
    <row r="7891" spans="4:4" customFormat="1" x14ac:dyDescent="0.35">
      <c r="D7891" s="35"/>
    </row>
    <row r="7892" spans="4:4" customFormat="1" x14ac:dyDescent="0.35">
      <c r="D7892" s="35"/>
    </row>
    <row r="7893" spans="4:4" customFormat="1" x14ac:dyDescent="0.35">
      <c r="D7893" s="35"/>
    </row>
    <row r="7894" spans="4:4" customFormat="1" x14ac:dyDescent="0.35">
      <c r="D7894" s="35"/>
    </row>
    <row r="7895" spans="4:4" customFormat="1" x14ac:dyDescent="0.35">
      <c r="D7895" s="35"/>
    </row>
    <row r="7896" spans="4:4" customFormat="1" x14ac:dyDescent="0.35">
      <c r="D7896" s="35"/>
    </row>
    <row r="7897" spans="4:4" customFormat="1" x14ac:dyDescent="0.35">
      <c r="D7897" s="35"/>
    </row>
    <row r="7898" spans="4:4" customFormat="1" x14ac:dyDescent="0.35">
      <c r="D7898" s="35"/>
    </row>
    <row r="7899" spans="4:4" customFormat="1" x14ac:dyDescent="0.35">
      <c r="D7899" s="35"/>
    </row>
    <row r="7900" spans="4:4" customFormat="1" x14ac:dyDescent="0.35">
      <c r="D7900" s="35"/>
    </row>
    <row r="7901" spans="4:4" customFormat="1" x14ac:dyDescent="0.35">
      <c r="D7901" s="35"/>
    </row>
    <row r="7902" spans="4:4" customFormat="1" x14ac:dyDescent="0.35">
      <c r="D7902" s="35"/>
    </row>
    <row r="7903" spans="4:4" customFormat="1" x14ac:dyDescent="0.35">
      <c r="D7903" s="35"/>
    </row>
    <row r="7904" spans="4:4" customFormat="1" x14ac:dyDescent="0.35">
      <c r="D7904" s="35"/>
    </row>
    <row r="7905" spans="4:4" customFormat="1" x14ac:dyDescent="0.35">
      <c r="D7905" s="35"/>
    </row>
    <row r="7906" spans="4:4" customFormat="1" x14ac:dyDescent="0.35">
      <c r="D7906" s="35"/>
    </row>
    <row r="7907" spans="4:4" customFormat="1" x14ac:dyDescent="0.35">
      <c r="D7907" s="35"/>
    </row>
    <row r="7908" spans="4:4" customFormat="1" x14ac:dyDescent="0.35">
      <c r="D7908" s="35"/>
    </row>
    <row r="7909" spans="4:4" customFormat="1" x14ac:dyDescent="0.35">
      <c r="D7909" s="35"/>
    </row>
    <row r="7910" spans="4:4" customFormat="1" x14ac:dyDescent="0.35">
      <c r="D7910" s="35"/>
    </row>
    <row r="7911" spans="4:4" customFormat="1" x14ac:dyDescent="0.35">
      <c r="D7911" s="35"/>
    </row>
    <row r="7912" spans="4:4" customFormat="1" x14ac:dyDescent="0.35">
      <c r="D7912" s="35"/>
    </row>
    <row r="7913" spans="4:4" customFormat="1" x14ac:dyDescent="0.35">
      <c r="D7913" s="35"/>
    </row>
    <row r="7914" spans="4:4" customFormat="1" x14ac:dyDescent="0.35">
      <c r="D7914" s="35"/>
    </row>
    <row r="7915" spans="4:4" customFormat="1" x14ac:dyDescent="0.35">
      <c r="D7915" s="35"/>
    </row>
    <row r="7916" spans="4:4" customFormat="1" x14ac:dyDescent="0.35">
      <c r="D7916" s="35"/>
    </row>
    <row r="7917" spans="4:4" customFormat="1" x14ac:dyDescent="0.35">
      <c r="D7917" s="35"/>
    </row>
    <row r="7918" spans="4:4" customFormat="1" x14ac:dyDescent="0.35">
      <c r="D7918" s="35"/>
    </row>
    <row r="7919" spans="4:4" customFormat="1" x14ac:dyDescent="0.35">
      <c r="D7919" s="35"/>
    </row>
    <row r="7920" spans="4:4" customFormat="1" x14ac:dyDescent="0.35">
      <c r="D7920" s="35"/>
    </row>
    <row r="7921" spans="4:4" customFormat="1" x14ac:dyDescent="0.35">
      <c r="D7921" s="35"/>
    </row>
    <row r="7922" spans="4:4" customFormat="1" x14ac:dyDescent="0.35">
      <c r="D7922" s="35"/>
    </row>
    <row r="7923" spans="4:4" customFormat="1" x14ac:dyDescent="0.35">
      <c r="D7923" s="35"/>
    </row>
    <row r="7924" spans="4:4" customFormat="1" x14ac:dyDescent="0.35">
      <c r="D7924" s="35"/>
    </row>
    <row r="7925" spans="4:4" customFormat="1" x14ac:dyDescent="0.35">
      <c r="D7925" s="35"/>
    </row>
    <row r="7926" spans="4:4" customFormat="1" x14ac:dyDescent="0.35">
      <c r="D7926" s="35"/>
    </row>
    <row r="7927" spans="4:4" customFormat="1" x14ac:dyDescent="0.35">
      <c r="D7927" s="35"/>
    </row>
    <row r="7928" spans="4:4" customFormat="1" x14ac:dyDescent="0.35">
      <c r="D7928" s="35"/>
    </row>
    <row r="7929" spans="4:4" customFormat="1" x14ac:dyDescent="0.35">
      <c r="D7929" s="35"/>
    </row>
    <row r="7930" spans="4:4" customFormat="1" x14ac:dyDescent="0.35">
      <c r="D7930" s="35"/>
    </row>
    <row r="7931" spans="4:4" customFormat="1" x14ac:dyDescent="0.35">
      <c r="D7931" s="35"/>
    </row>
    <row r="7932" spans="4:4" customFormat="1" x14ac:dyDescent="0.35">
      <c r="D7932" s="35"/>
    </row>
    <row r="7933" spans="4:4" customFormat="1" x14ac:dyDescent="0.35">
      <c r="D7933" s="35"/>
    </row>
    <row r="7934" spans="4:4" customFormat="1" x14ac:dyDescent="0.35">
      <c r="D7934" s="35"/>
    </row>
    <row r="7935" spans="4:4" customFormat="1" x14ac:dyDescent="0.35">
      <c r="D7935" s="35"/>
    </row>
    <row r="7936" spans="4:4" customFormat="1" x14ac:dyDescent="0.35">
      <c r="D7936" s="35"/>
    </row>
    <row r="7937" spans="4:4" customFormat="1" x14ac:dyDescent="0.35">
      <c r="D7937" s="35"/>
    </row>
    <row r="7938" spans="4:4" customFormat="1" x14ac:dyDescent="0.35">
      <c r="D7938" s="35"/>
    </row>
    <row r="7939" spans="4:4" customFormat="1" x14ac:dyDescent="0.35">
      <c r="D7939" s="35"/>
    </row>
    <row r="7940" spans="4:4" customFormat="1" x14ac:dyDescent="0.35">
      <c r="D7940" s="35"/>
    </row>
    <row r="7941" spans="4:4" customFormat="1" x14ac:dyDescent="0.35">
      <c r="D7941" s="35"/>
    </row>
    <row r="7942" spans="4:4" customFormat="1" x14ac:dyDescent="0.35">
      <c r="D7942" s="35"/>
    </row>
    <row r="7943" spans="4:4" customFormat="1" x14ac:dyDescent="0.35">
      <c r="D7943" s="35"/>
    </row>
    <row r="7944" spans="4:4" customFormat="1" x14ac:dyDescent="0.35">
      <c r="D7944" s="35"/>
    </row>
    <row r="7945" spans="4:4" customFormat="1" x14ac:dyDescent="0.35">
      <c r="D7945" s="35"/>
    </row>
    <row r="7946" spans="4:4" customFormat="1" x14ac:dyDescent="0.35">
      <c r="D7946" s="35"/>
    </row>
    <row r="7947" spans="4:4" customFormat="1" x14ac:dyDescent="0.35">
      <c r="D7947" s="35"/>
    </row>
    <row r="7948" spans="4:4" customFormat="1" x14ac:dyDescent="0.35">
      <c r="D7948" s="35"/>
    </row>
    <row r="7949" spans="4:4" customFormat="1" x14ac:dyDescent="0.35">
      <c r="D7949" s="35"/>
    </row>
    <row r="7950" spans="4:4" customFormat="1" x14ac:dyDescent="0.35">
      <c r="D7950" s="35"/>
    </row>
    <row r="7951" spans="4:4" customFormat="1" x14ac:dyDescent="0.35">
      <c r="D7951" s="35"/>
    </row>
    <row r="7952" spans="4:4" customFormat="1" x14ac:dyDescent="0.35">
      <c r="D7952" s="35"/>
    </row>
    <row r="7953" spans="4:4" customFormat="1" x14ac:dyDescent="0.35">
      <c r="D7953" s="35"/>
    </row>
    <row r="7954" spans="4:4" customFormat="1" x14ac:dyDescent="0.35">
      <c r="D7954" s="35"/>
    </row>
    <row r="7955" spans="4:4" customFormat="1" x14ac:dyDescent="0.35">
      <c r="D7955" s="35"/>
    </row>
    <row r="7956" spans="4:4" customFormat="1" x14ac:dyDescent="0.35">
      <c r="D7956" s="35"/>
    </row>
    <row r="7957" spans="4:4" customFormat="1" x14ac:dyDescent="0.35">
      <c r="D7957" s="35"/>
    </row>
    <row r="7958" spans="4:4" customFormat="1" x14ac:dyDescent="0.35">
      <c r="D7958" s="35"/>
    </row>
    <row r="7959" spans="4:4" customFormat="1" x14ac:dyDescent="0.35">
      <c r="D7959" s="35"/>
    </row>
    <row r="7960" spans="4:4" customFormat="1" x14ac:dyDescent="0.35">
      <c r="D7960" s="35"/>
    </row>
    <row r="7961" spans="4:4" customFormat="1" x14ac:dyDescent="0.35">
      <c r="D7961" s="35"/>
    </row>
    <row r="7962" spans="4:4" customFormat="1" x14ac:dyDescent="0.35">
      <c r="D7962" s="35"/>
    </row>
    <row r="7963" spans="4:4" customFormat="1" x14ac:dyDescent="0.35">
      <c r="D7963" s="35"/>
    </row>
    <row r="7964" spans="4:4" customFormat="1" x14ac:dyDescent="0.35">
      <c r="D7964" s="35"/>
    </row>
    <row r="7965" spans="4:4" customFormat="1" x14ac:dyDescent="0.35">
      <c r="D7965" s="35"/>
    </row>
    <row r="7966" spans="4:4" customFormat="1" x14ac:dyDescent="0.35">
      <c r="D7966" s="35"/>
    </row>
    <row r="7967" spans="4:4" customFormat="1" x14ac:dyDescent="0.35">
      <c r="D7967" s="35"/>
    </row>
    <row r="7968" spans="4:4" customFormat="1" x14ac:dyDescent="0.35">
      <c r="D7968" s="35"/>
    </row>
    <row r="7969" spans="4:4" customFormat="1" x14ac:dyDescent="0.35">
      <c r="D7969" s="35"/>
    </row>
    <row r="7970" spans="4:4" customFormat="1" x14ac:dyDescent="0.35">
      <c r="D7970" s="35"/>
    </row>
    <row r="7971" spans="4:4" customFormat="1" x14ac:dyDescent="0.35">
      <c r="D7971" s="35"/>
    </row>
    <row r="7972" spans="4:4" customFormat="1" x14ac:dyDescent="0.35">
      <c r="D7972" s="35"/>
    </row>
    <row r="7973" spans="4:4" customFormat="1" x14ac:dyDescent="0.35">
      <c r="D7973" s="35"/>
    </row>
    <row r="7974" spans="4:4" customFormat="1" x14ac:dyDescent="0.35">
      <c r="D7974" s="35"/>
    </row>
    <row r="7975" spans="4:4" customFormat="1" x14ac:dyDescent="0.35">
      <c r="D7975" s="35"/>
    </row>
    <row r="7976" spans="4:4" customFormat="1" x14ac:dyDescent="0.35">
      <c r="D7976" s="35"/>
    </row>
    <row r="7977" spans="4:4" customFormat="1" x14ac:dyDescent="0.35">
      <c r="D7977" s="35"/>
    </row>
    <row r="7978" spans="4:4" customFormat="1" x14ac:dyDescent="0.35">
      <c r="D7978" s="35"/>
    </row>
    <row r="7979" spans="4:4" customFormat="1" x14ac:dyDescent="0.35">
      <c r="D7979" s="35"/>
    </row>
    <row r="7980" spans="4:4" customFormat="1" x14ac:dyDescent="0.35">
      <c r="D7980" s="35"/>
    </row>
    <row r="7981" spans="4:4" customFormat="1" x14ac:dyDescent="0.35">
      <c r="D7981" s="35"/>
    </row>
    <row r="7982" spans="4:4" customFormat="1" x14ac:dyDescent="0.35">
      <c r="D7982" s="35"/>
    </row>
    <row r="7983" spans="4:4" customFormat="1" x14ac:dyDescent="0.35">
      <c r="D7983" s="35"/>
    </row>
    <row r="7984" spans="4:4" customFormat="1" x14ac:dyDescent="0.35">
      <c r="D7984" s="35"/>
    </row>
    <row r="7985" spans="4:4" customFormat="1" x14ac:dyDescent="0.35">
      <c r="D7985" s="35"/>
    </row>
    <row r="7986" spans="4:4" customFormat="1" x14ac:dyDescent="0.35">
      <c r="D7986" s="35"/>
    </row>
    <row r="7987" spans="4:4" customFormat="1" x14ac:dyDescent="0.35">
      <c r="D7987" s="35"/>
    </row>
    <row r="7988" spans="4:4" customFormat="1" x14ac:dyDescent="0.35">
      <c r="D7988" s="35"/>
    </row>
    <row r="7989" spans="4:4" customFormat="1" x14ac:dyDescent="0.35">
      <c r="D7989" s="35"/>
    </row>
    <row r="7990" spans="4:4" customFormat="1" x14ac:dyDescent="0.35">
      <c r="D7990" s="35"/>
    </row>
    <row r="7991" spans="4:4" customFormat="1" x14ac:dyDescent="0.35">
      <c r="D7991" s="35"/>
    </row>
    <row r="7992" spans="4:4" customFormat="1" x14ac:dyDescent="0.35">
      <c r="D7992" s="35"/>
    </row>
    <row r="7993" spans="4:4" customFormat="1" x14ac:dyDescent="0.35">
      <c r="D7993" s="35"/>
    </row>
    <row r="7994" spans="4:4" customFormat="1" x14ac:dyDescent="0.35">
      <c r="D7994" s="35"/>
    </row>
    <row r="7995" spans="4:4" customFormat="1" x14ac:dyDescent="0.35">
      <c r="D7995" s="35"/>
    </row>
    <row r="7996" spans="4:4" customFormat="1" x14ac:dyDescent="0.35">
      <c r="D7996" s="35"/>
    </row>
    <row r="7997" spans="4:4" customFormat="1" x14ac:dyDescent="0.35">
      <c r="D7997" s="35"/>
    </row>
    <row r="7998" spans="4:4" customFormat="1" x14ac:dyDescent="0.35">
      <c r="D7998" s="35"/>
    </row>
    <row r="7999" spans="4:4" customFormat="1" x14ac:dyDescent="0.35">
      <c r="D7999" s="35"/>
    </row>
    <row r="8000" spans="4:4" customFormat="1" x14ac:dyDescent="0.35">
      <c r="D8000" s="35"/>
    </row>
    <row r="8001" spans="4:4" customFormat="1" x14ac:dyDescent="0.35">
      <c r="D8001" s="35"/>
    </row>
    <row r="8002" spans="4:4" customFormat="1" x14ac:dyDescent="0.35">
      <c r="D8002" s="35"/>
    </row>
    <row r="8003" spans="4:4" customFormat="1" x14ac:dyDescent="0.35">
      <c r="D8003" s="35"/>
    </row>
    <row r="8004" spans="4:4" customFormat="1" x14ac:dyDescent="0.35">
      <c r="D8004" s="35"/>
    </row>
    <row r="8005" spans="4:4" customFormat="1" x14ac:dyDescent="0.35">
      <c r="D8005" s="35"/>
    </row>
    <row r="8006" spans="4:4" customFormat="1" x14ac:dyDescent="0.35">
      <c r="D8006" s="35"/>
    </row>
    <row r="8007" spans="4:4" customFormat="1" x14ac:dyDescent="0.35">
      <c r="D8007" s="35"/>
    </row>
    <row r="8008" spans="4:4" customFormat="1" x14ac:dyDescent="0.35">
      <c r="D8008" s="35"/>
    </row>
    <row r="8009" spans="4:4" customFormat="1" x14ac:dyDescent="0.35">
      <c r="D8009" s="35"/>
    </row>
    <row r="8010" spans="4:4" customFormat="1" x14ac:dyDescent="0.35">
      <c r="D8010" s="35"/>
    </row>
    <row r="8011" spans="4:4" customFormat="1" x14ac:dyDescent="0.35">
      <c r="D8011" s="35"/>
    </row>
    <row r="8012" spans="4:4" customFormat="1" x14ac:dyDescent="0.35">
      <c r="D8012" s="35"/>
    </row>
    <row r="8013" spans="4:4" customFormat="1" x14ac:dyDescent="0.35">
      <c r="D8013" s="35"/>
    </row>
    <row r="8014" spans="4:4" customFormat="1" x14ac:dyDescent="0.35">
      <c r="D8014" s="35"/>
    </row>
    <row r="8015" spans="4:4" customFormat="1" x14ac:dyDescent="0.35">
      <c r="D8015" s="35"/>
    </row>
    <row r="8016" spans="4:4" customFormat="1" x14ac:dyDescent="0.35">
      <c r="D8016" s="35"/>
    </row>
    <row r="8017" spans="4:4" customFormat="1" x14ac:dyDescent="0.35">
      <c r="D8017" s="35"/>
    </row>
    <row r="8018" spans="4:4" customFormat="1" x14ac:dyDescent="0.35">
      <c r="D8018" s="35"/>
    </row>
    <row r="8019" spans="4:4" customFormat="1" x14ac:dyDescent="0.35">
      <c r="D8019" s="35"/>
    </row>
    <row r="8020" spans="4:4" customFormat="1" x14ac:dyDescent="0.35">
      <c r="D8020" s="35"/>
    </row>
    <row r="8021" spans="4:4" customFormat="1" x14ac:dyDescent="0.35">
      <c r="D8021" s="35"/>
    </row>
    <row r="8022" spans="4:4" customFormat="1" x14ac:dyDescent="0.35">
      <c r="D8022" s="35"/>
    </row>
    <row r="8023" spans="4:4" customFormat="1" x14ac:dyDescent="0.35">
      <c r="D8023" s="35"/>
    </row>
    <row r="8024" spans="4:4" customFormat="1" x14ac:dyDescent="0.35">
      <c r="D8024" s="35"/>
    </row>
    <row r="8025" spans="4:4" customFormat="1" x14ac:dyDescent="0.35">
      <c r="D8025" s="35"/>
    </row>
    <row r="8026" spans="4:4" customFormat="1" x14ac:dyDescent="0.35">
      <c r="D8026" s="35"/>
    </row>
    <row r="8027" spans="4:4" customFormat="1" x14ac:dyDescent="0.35">
      <c r="D8027" s="35"/>
    </row>
    <row r="8028" spans="4:4" customFormat="1" x14ac:dyDescent="0.35">
      <c r="D8028" s="35"/>
    </row>
    <row r="8029" spans="4:4" customFormat="1" x14ac:dyDescent="0.35">
      <c r="D8029" s="35"/>
    </row>
    <row r="8030" spans="4:4" customFormat="1" x14ac:dyDescent="0.35">
      <c r="D8030" s="35"/>
    </row>
    <row r="8031" spans="4:4" customFormat="1" x14ac:dyDescent="0.35">
      <c r="D8031" s="35"/>
    </row>
    <row r="8032" spans="4:4" customFormat="1" x14ac:dyDescent="0.35">
      <c r="D8032" s="35"/>
    </row>
    <row r="8033" spans="4:4" customFormat="1" x14ac:dyDescent="0.35">
      <c r="D8033" s="35"/>
    </row>
    <row r="8034" spans="4:4" customFormat="1" x14ac:dyDescent="0.35">
      <c r="D8034" s="35"/>
    </row>
    <row r="8035" spans="4:4" customFormat="1" x14ac:dyDescent="0.35">
      <c r="D8035" s="35"/>
    </row>
    <row r="8036" spans="4:4" customFormat="1" x14ac:dyDescent="0.35">
      <c r="D8036" s="35"/>
    </row>
    <row r="8037" spans="4:4" customFormat="1" x14ac:dyDescent="0.35">
      <c r="D8037" s="35"/>
    </row>
    <row r="8038" spans="4:4" customFormat="1" x14ac:dyDescent="0.35">
      <c r="D8038" s="35"/>
    </row>
    <row r="8039" spans="4:4" customFormat="1" x14ac:dyDescent="0.35">
      <c r="D8039" s="35"/>
    </row>
    <row r="8040" spans="4:4" customFormat="1" x14ac:dyDescent="0.35">
      <c r="D8040" s="35"/>
    </row>
    <row r="8041" spans="4:4" customFormat="1" x14ac:dyDescent="0.35">
      <c r="D8041" s="35"/>
    </row>
    <row r="8042" spans="4:4" customFormat="1" x14ac:dyDescent="0.35">
      <c r="D8042" s="35"/>
    </row>
    <row r="8043" spans="4:4" customFormat="1" x14ac:dyDescent="0.35">
      <c r="D8043" s="35"/>
    </row>
    <row r="8044" spans="4:4" customFormat="1" x14ac:dyDescent="0.35">
      <c r="D8044" s="35"/>
    </row>
    <row r="8045" spans="4:4" customFormat="1" x14ac:dyDescent="0.35">
      <c r="D8045" s="35"/>
    </row>
    <row r="8046" spans="4:4" customFormat="1" x14ac:dyDescent="0.35">
      <c r="D8046" s="35"/>
    </row>
    <row r="8047" spans="4:4" customFormat="1" x14ac:dyDescent="0.35">
      <c r="D8047" s="35"/>
    </row>
    <row r="8048" spans="4:4" customFormat="1" x14ac:dyDescent="0.35">
      <c r="D8048" s="35"/>
    </row>
    <row r="8049" spans="4:4" customFormat="1" x14ac:dyDescent="0.35">
      <c r="D8049" s="35"/>
    </row>
    <row r="8050" spans="4:4" customFormat="1" x14ac:dyDescent="0.35">
      <c r="D8050" s="35"/>
    </row>
    <row r="8051" spans="4:4" customFormat="1" x14ac:dyDescent="0.35">
      <c r="D8051" s="35"/>
    </row>
    <row r="8052" spans="4:4" customFormat="1" x14ac:dyDescent="0.35">
      <c r="D8052" s="35"/>
    </row>
    <row r="8053" spans="4:4" customFormat="1" x14ac:dyDescent="0.35">
      <c r="D8053" s="35"/>
    </row>
    <row r="8054" spans="4:4" customFormat="1" x14ac:dyDescent="0.35">
      <c r="D8054" s="35"/>
    </row>
    <row r="8055" spans="4:4" customFormat="1" x14ac:dyDescent="0.35">
      <c r="D8055" s="35"/>
    </row>
    <row r="8056" spans="4:4" customFormat="1" x14ac:dyDescent="0.35">
      <c r="D8056" s="35"/>
    </row>
    <row r="8057" spans="4:4" customFormat="1" x14ac:dyDescent="0.35">
      <c r="D8057" s="35"/>
    </row>
    <row r="8058" spans="4:4" customFormat="1" x14ac:dyDescent="0.35">
      <c r="D8058" s="35"/>
    </row>
    <row r="8059" spans="4:4" customFormat="1" x14ac:dyDescent="0.35">
      <c r="D8059" s="35"/>
    </row>
    <row r="8060" spans="4:4" customFormat="1" x14ac:dyDescent="0.35">
      <c r="D8060" s="35"/>
    </row>
    <row r="8061" spans="4:4" customFormat="1" x14ac:dyDescent="0.35">
      <c r="D8061" s="35"/>
    </row>
    <row r="8062" spans="4:4" customFormat="1" x14ac:dyDescent="0.35">
      <c r="D8062" s="35"/>
    </row>
    <row r="8063" spans="4:4" customFormat="1" x14ac:dyDescent="0.35">
      <c r="D8063" s="35"/>
    </row>
    <row r="8064" spans="4:4" customFormat="1" x14ac:dyDescent="0.35">
      <c r="D8064" s="35"/>
    </row>
    <row r="8065" spans="4:4" customFormat="1" x14ac:dyDescent="0.35">
      <c r="D8065" s="35"/>
    </row>
    <row r="8066" spans="4:4" customFormat="1" x14ac:dyDescent="0.35">
      <c r="D8066" s="35"/>
    </row>
    <row r="8067" spans="4:4" customFormat="1" x14ac:dyDescent="0.35">
      <c r="D8067" s="35"/>
    </row>
    <row r="8068" spans="4:4" customFormat="1" x14ac:dyDescent="0.35">
      <c r="D8068" s="35"/>
    </row>
    <row r="8069" spans="4:4" customFormat="1" x14ac:dyDescent="0.35">
      <c r="D8069" s="35"/>
    </row>
    <row r="8070" spans="4:4" customFormat="1" x14ac:dyDescent="0.35">
      <c r="D8070" s="35"/>
    </row>
    <row r="8071" spans="4:4" customFormat="1" x14ac:dyDescent="0.35">
      <c r="D8071" s="35"/>
    </row>
    <row r="8072" spans="4:4" customFormat="1" x14ac:dyDescent="0.35">
      <c r="D8072" s="35"/>
    </row>
    <row r="8073" spans="4:4" customFormat="1" x14ac:dyDescent="0.35">
      <c r="D8073" s="35"/>
    </row>
    <row r="8074" spans="4:4" customFormat="1" x14ac:dyDescent="0.35">
      <c r="D8074" s="35"/>
    </row>
    <row r="8075" spans="4:4" customFormat="1" x14ac:dyDescent="0.35">
      <c r="D8075" s="35"/>
    </row>
    <row r="8076" spans="4:4" customFormat="1" x14ac:dyDescent="0.35">
      <c r="D8076" s="35"/>
    </row>
    <row r="8077" spans="4:4" customFormat="1" x14ac:dyDescent="0.35">
      <c r="D8077" s="35"/>
    </row>
    <row r="8078" spans="4:4" customFormat="1" x14ac:dyDescent="0.35">
      <c r="D8078" s="35"/>
    </row>
    <row r="8079" spans="4:4" customFormat="1" x14ac:dyDescent="0.35">
      <c r="D8079" s="35"/>
    </row>
    <row r="8080" spans="4:4" customFormat="1" x14ac:dyDescent="0.35">
      <c r="D8080" s="35"/>
    </row>
    <row r="8081" spans="4:4" customFormat="1" x14ac:dyDescent="0.35">
      <c r="D8081" s="35"/>
    </row>
    <row r="8082" spans="4:4" customFormat="1" x14ac:dyDescent="0.35">
      <c r="D8082" s="35"/>
    </row>
    <row r="8083" spans="4:4" customFormat="1" x14ac:dyDescent="0.35">
      <c r="D8083" s="35"/>
    </row>
    <row r="8084" spans="4:4" customFormat="1" x14ac:dyDescent="0.35">
      <c r="D8084" s="35"/>
    </row>
    <row r="8085" spans="4:4" customFormat="1" x14ac:dyDescent="0.35">
      <c r="D8085" s="35"/>
    </row>
    <row r="8086" spans="4:4" customFormat="1" x14ac:dyDescent="0.35">
      <c r="D8086" s="35"/>
    </row>
    <row r="8087" spans="4:4" customFormat="1" x14ac:dyDescent="0.35">
      <c r="D8087" s="35"/>
    </row>
    <row r="8088" spans="4:4" customFormat="1" x14ac:dyDescent="0.35">
      <c r="D8088" s="35"/>
    </row>
    <row r="8089" spans="4:4" customFormat="1" x14ac:dyDescent="0.35">
      <c r="D8089" s="35"/>
    </row>
    <row r="8090" spans="4:4" customFormat="1" x14ac:dyDescent="0.35">
      <c r="D8090" s="35"/>
    </row>
    <row r="8091" spans="4:4" customFormat="1" x14ac:dyDescent="0.35">
      <c r="D8091" s="35"/>
    </row>
    <row r="8092" spans="4:4" customFormat="1" x14ac:dyDescent="0.35">
      <c r="D8092" s="35"/>
    </row>
    <row r="8093" spans="4:4" customFormat="1" x14ac:dyDescent="0.35">
      <c r="D8093" s="35"/>
    </row>
    <row r="8094" spans="4:4" customFormat="1" x14ac:dyDescent="0.35">
      <c r="D8094" s="35"/>
    </row>
    <row r="8095" spans="4:4" customFormat="1" x14ac:dyDescent="0.35">
      <c r="D8095" s="35"/>
    </row>
    <row r="8096" spans="4:4" customFormat="1" x14ac:dyDescent="0.35">
      <c r="D8096" s="35"/>
    </row>
    <row r="8097" spans="4:4" customFormat="1" x14ac:dyDescent="0.35">
      <c r="D8097" s="35"/>
    </row>
    <row r="8098" spans="4:4" customFormat="1" x14ac:dyDescent="0.35">
      <c r="D8098" s="35"/>
    </row>
    <row r="8099" spans="4:4" customFormat="1" x14ac:dyDescent="0.35">
      <c r="D8099" s="35"/>
    </row>
    <row r="8100" spans="4:4" customFormat="1" x14ac:dyDescent="0.35">
      <c r="D8100" s="35"/>
    </row>
    <row r="8101" spans="4:4" customFormat="1" x14ac:dyDescent="0.35">
      <c r="D8101" s="35"/>
    </row>
    <row r="8102" spans="4:4" customFormat="1" x14ac:dyDescent="0.35">
      <c r="D8102" s="35"/>
    </row>
    <row r="8103" spans="4:4" customFormat="1" x14ac:dyDescent="0.35">
      <c r="D8103" s="35"/>
    </row>
    <row r="8104" spans="4:4" customFormat="1" x14ac:dyDescent="0.35">
      <c r="D8104" s="35"/>
    </row>
    <row r="8105" spans="4:4" customFormat="1" x14ac:dyDescent="0.35">
      <c r="D8105" s="35"/>
    </row>
    <row r="8106" spans="4:4" customFormat="1" x14ac:dyDescent="0.35">
      <c r="D8106" s="35"/>
    </row>
    <row r="8107" spans="4:4" customFormat="1" x14ac:dyDescent="0.35">
      <c r="D8107" s="35"/>
    </row>
    <row r="8108" spans="4:4" customFormat="1" x14ac:dyDescent="0.35">
      <c r="D8108" s="35"/>
    </row>
    <row r="8109" spans="4:4" customFormat="1" x14ac:dyDescent="0.35">
      <c r="D8109" s="35"/>
    </row>
    <row r="8110" spans="4:4" customFormat="1" x14ac:dyDescent="0.35">
      <c r="D8110" s="35"/>
    </row>
    <row r="8111" spans="4:4" customFormat="1" x14ac:dyDescent="0.35">
      <c r="D8111" s="35"/>
    </row>
    <row r="8112" spans="4:4" customFormat="1" x14ac:dyDescent="0.35">
      <c r="D8112" s="35"/>
    </row>
    <row r="8113" spans="4:4" customFormat="1" x14ac:dyDescent="0.35">
      <c r="D8113" s="35"/>
    </row>
    <row r="8114" spans="4:4" customFormat="1" x14ac:dyDescent="0.35">
      <c r="D8114" s="35"/>
    </row>
    <row r="8115" spans="4:4" customFormat="1" x14ac:dyDescent="0.35">
      <c r="D8115" s="35"/>
    </row>
    <row r="8116" spans="4:4" customFormat="1" x14ac:dyDescent="0.35">
      <c r="D8116" s="35"/>
    </row>
    <row r="8117" spans="4:4" customFormat="1" x14ac:dyDescent="0.35">
      <c r="D8117" s="35"/>
    </row>
    <row r="8118" spans="4:4" customFormat="1" x14ac:dyDescent="0.35">
      <c r="D8118" s="35"/>
    </row>
    <row r="8119" spans="4:4" customFormat="1" x14ac:dyDescent="0.35">
      <c r="D8119" s="35"/>
    </row>
    <row r="8120" spans="4:4" customFormat="1" x14ac:dyDescent="0.35">
      <c r="D8120" s="35"/>
    </row>
    <row r="8121" spans="4:4" customFormat="1" x14ac:dyDescent="0.35">
      <c r="D8121" s="35"/>
    </row>
    <row r="8122" spans="4:4" customFormat="1" x14ac:dyDescent="0.35">
      <c r="D8122" s="35"/>
    </row>
    <row r="8123" spans="4:4" customFormat="1" x14ac:dyDescent="0.35">
      <c r="D8123" s="35"/>
    </row>
    <row r="8124" spans="4:4" customFormat="1" x14ac:dyDescent="0.35">
      <c r="D8124" s="35"/>
    </row>
    <row r="8125" spans="4:4" customFormat="1" x14ac:dyDescent="0.35">
      <c r="D8125" s="35"/>
    </row>
    <row r="8126" spans="4:4" customFormat="1" x14ac:dyDescent="0.35">
      <c r="D8126" s="35"/>
    </row>
    <row r="8127" spans="4:4" customFormat="1" x14ac:dyDescent="0.35">
      <c r="D8127" s="35"/>
    </row>
    <row r="8128" spans="4:4" customFormat="1" x14ac:dyDescent="0.35">
      <c r="D8128" s="35"/>
    </row>
    <row r="8129" spans="4:4" customFormat="1" x14ac:dyDescent="0.35">
      <c r="D8129" s="35"/>
    </row>
    <row r="8130" spans="4:4" customFormat="1" x14ac:dyDescent="0.35">
      <c r="D8130" s="35"/>
    </row>
    <row r="8131" spans="4:4" customFormat="1" x14ac:dyDescent="0.35">
      <c r="D8131" s="35"/>
    </row>
    <row r="8132" spans="4:4" customFormat="1" x14ac:dyDescent="0.35">
      <c r="D8132" s="35"/>
    </row>
    <row r="8133" spans="4:4" customFormat="1" x14ac:dyDescent="0.35">
      <c r="D8133" s="35"/>
    </row>
    <row r="8134" spans="4:4" customFormat="1" x14ac:dyDescent="0.35">
      <c r="D8134" s="35"/>
    </row>
    <row r="8135" spans="4:4" customFormat="1" x14ac:dyDescent="0.35">
      <c r="D8135" s="35"/>
    </row>
    <row r="8136" spans="4:4" customFormat="1" x14ac:dyDescent="0.35">
      <c r="D8136" s="35"/>
    </row>
    <row r="8137" spans="4:4" customFormat="1" x14ac:dyDescent="0.35">
      <c r="D8137" s="35"/>
    </row>
    <row r="8138" spans="4:4" customFormat="1" x14ac:dyDescent="0.35">
      <c r="D8138" s="35"/>
    </row>
    <row r="8139" spans="4:4" customFormat="1" x14ac:dyDescent="0.35">
      <c r="D8139" s="35"/>
    </row>
    <row r="8140" spans="4:4" customFormat="1" x14ac:dyDescent="0.35">
      <c r="D8140" s="35"/>
    </row>
    <row r="8141" spans="4:4" customFormat="1" x14ac:dyDescent="0.35">
      <c r="D8141" s="35"/>
    </row>
    <row r="8142" spans="4:4" customFormat="1" x14ac:dyDescent="0.35">
      <c r="D8142" s="35"/>
    </row>
    <row r="8143" spans="4:4" customFormat="1" x14ac:dyDescent="0.35">
      <c r="D8143" s="35"/>
    </row>
    <row r="8144" spans="4:4" customFormat="1" x14ac:dyDescent="0.35">
      <c r="D8144" s="35"/>
    </row>
    <row r="8145" spans="4:4" customFormat="1" x14ac:dyDescent="0.35">
      <c r="D8145" s="35"/>
    </row>
    <row r="8146" spans="4:4" customFormat="1" x14ac:dyDescent="0.35">
      <c r="D8146" s="35"/>
    </row>
    <row r="8147" spans="4:4" customFormat="1" x14ac:dyDescent="0.35">
      <c r="D8147" s="35"/>
    </row>
    <row r="8148" spans="4:4" customFormat="1" x14ac:dyDescent="0.35">
      <c r="D8148" s="35"/>
    </row>
    <row r="8149" spans="4:4" customFormat="1" x14ac:dyDescent="0.35">
      <c r="D8149" s="35"/>
    </row>
    <row r="8150" spans="4:4" customFormat="1" x14ac:dyDescent="0.35">
      <c r="D8150" s="35"/>
    </row>
    <row r="8151" spans="4:4" customFormat="1" x14ac:dyDescent="0.35">
      <c r="D8151" s="35"/>
    </row>
    <row r="8152" spans="4:4" customFormat="1" x14ac:dyDescent="0.35">
      <c r="D8152" s="35"/>
    </row>
    <row r="8153" spans="4:4" customFormat="1" x14ac:dyDescent="0.35">
      <c r="D8153" s="35"/>
    </row>
    <row r="8154" spans="4:4" customFormat="1" x14ac:dyDescent="0.35">
      <c r="D8154" s="35"/>
    </row>
    <row r="8155" spans="4:4" customFormat="1" x14ac:dyDescent="0.35">
      <c r="D8155" s="35"/>
    </row>
    <row r="8156" spans="4:4" customFormat="1" x14ac:dyDescent="0.35">
      <c r="D8156" s="35"/>
    </row>
    <row r="8157" spans="4:4" customFormat="1" x14ac:dyDescent="0.35">
      <c r="D8157" s="35"/>
    </row>
    <row r="8158" spans="4:4" customFormat="1" x14ac:dyDescent="0.35">
      <c r="D8158" s="35"/>
    </row>
    <row r="8159" spans="4:4" customFormat="1" x14ac:dyDescent="0.35">
      <c r="D8159" s="35"/>
    </row>
    <row r="8160" spans="4:4" customFormat="1" x14ac:dyDescent="0.35">
      <c r="D8160" s="35"/>
    </row>
    <row r="8161" spans="4:4" customFormat="1" x14ac:dyDescent="0.35">
      <c r="D8161" s="35"/>
    </row>
    <row r="8162" spans="4:4" customFormat="1" x14ac:dyDescent="0.35">
      <c r="D8162" s="35"/>
    </row>
    <row r="8163" spans="4:4" customFormat="1" x14ac:dyDescent="0.35">
      <c r="D8163" s="35"/>
    </row>
    <row r="8164" spans="4:4" customFormat="1" x14ac:dyDescent="0.35">
      <c r="D8164" s="35"/>
    </row>
    <row r="8165" spans="4:4" customFormat="1" x14ac:dyDescent="0.35">
      <c r="D8165" s="35"/>
    </row>
    <row r="8166" spans="4:4" customFormat="1" x14ac:dyDescent="0.35">
      <c r="D8166" s="35"/>
    </row>
    <row r="8167" spans="4:4" customFormat="1" x14ac:dyDescent="0.35">
      <c r="D8167" s="35"/>
    </row>
    <row r="8168" spans="4:4" customFormat="1" x14ac:dyDescent="0.35">
      <c r="D8168" s="35"/>
    </row>
    <row r="8169" spans="4:4" customFormat="1" x14ac:dyDescent="0.35">
      <c r="D8169" s="35"/>
    </row>
    <row r="8170" spans="4:4" customFormat="1" x14ac:dyDescent="0.35">
      <c r="D8170" s="35"/>
    </row>
    <row r="8171" spans="4:4" customFormat="1" x14ac:dyDescent="0.35">
      <c r="D8171" s="35"/>
    </row>
    <row r="8172" spans="4:4" customFormat="1" x14ac:dyDescent="0.35">
      <c r="D8172" s="35"/>
    </row>
    <row r="8173" spans="4:4" customFormat="1" x14ac:dyDescent="0.35">
      <c r="D8173" s="35"/>
    </row>
    <row r="8174" spans="4:4" customFormat="1" x14ac:dyDescent="0.35">
      <c r="D8174" s="35"/>
    </row>
    <row r="8175" spans="4:4" customFormat="1" x14ac:dyDescent="0.35">
      <c r="D8175" s="35"/>
    </row>
    <row r="8176" spans="4:4" customFormat="1" x14ac:dyDescent="0.35">
      <c r="D8176" s="35"/>
    </row>
    <row r="8177" spans="4:4" customFormat="1" x14ac:dyDescent="0.35">
      <c r="D8177" s="35"/>
    </row>
    <row r="8178" spans="4:4" customFormat="1" x14ac:dyDescent="0.35">
      <c r="D8178" s="35"/>
    </row>
    <row r="8179" spans="4:4" customFormat="1" x14ac:dyDescent="0.35">
      <c r="D8179" s="35"/>
    </row>
    <row r="8180" spans="4:4" customFormat="1" x14ac:dyDescent="0.35">
      <c r="D8180" s="35"/>
    </row>
    <row r="8181" spans="4:4" customFormat="1" x14ac:dyDescent="0.35">
      <c r="D8181" s="35"/>
    </row>
    <row r="8182" spans="4:4" customFormat="1" x14ac:dyDescent="0.35">
      <c r="D8182" s="35"/>
    </row>
    <row r="8183" spans="4:4" customFormat="1" x14ac:dyDescent="0.35">
      <c r="D8183" s="35"/>
    </row>
    <row r="8184" spans="4:4" customFormat="1" x14ac:dyDescent="0.35">
      <c r="D8184" s="35"/>
    </row>
    <row r="8185" spans="4:4" customFormat="1" x14ac:dyDescent="0.35">
      <c r="D8185" s="35"/>
    </row>
    <row r="8186" spans="4:4" customFormat="1" x14ac:dyDescent="0.35">
      <c r="D8186" s="35"/>
    </row>
    <row r="8187" spans="4:4" customFormat="1" x14ac:dyDescent="0.35">
      <c r="D8187" s="35"/>
    </row>
    <row r="8188" spans="4:4" customFormat="1" x14ac:dyDescent="0.35">
      <c r="D8188" s="35"/>
    </row>
    <row r="8189" spans="4:4" customFormat="1" x14ac:dyDescent="0.35">
      <c r="D8189" s="35"/>
    </row>
    <row r="8190" spans="4:4" customFormat="1" x14ac:dyDescent="0.35">
      <c r="D8190" s="35"/>
    </row>
    <row r="8191" spans="4:4" customFormat="1" x14ac:dyDescent="0.35">
      <c r="D8191" s="35"/>
    </row>
    <row r="8192" spans="4:4" customFormat="1" x14ac:dyDescent="0.35">
      <c r="D8192" s="35"/>
    </row>
    <row r="8193" spans="4:4" customFormat="1" x14ac:dyDescent="0.35">
      <c r="D8193" s="35"/>
    </row>
    <row r="8194" spans="4:4" customFormat="1" x14ac:dyDescent="0.35">
      <c r="D8194" s="35"/>
    </row>
    <row r="8195" spans="4:4" customFormat="1" x14ac:dyDescent="0.35">
      <c r="D8195" s="35"/>
    </row>
    <row r="8196" spans="4:4" customFormat="1" x14ac:dyDescent="0.35">
      <c r="D8196" s="35"/>
    </row>
    <row r="8197" spans="4:4" customFormat="1" x14ac:dyDescent="0.35">
      <c r="D8197" s="35"/>
    </row>
    <row r="8198" spans="4:4" customFormat="1" x14ac:dyDescent="0.35">
      <c r="D8198" s="35"/>
    </row>
    <row r="8199" spans="4:4" customFormat="1" x14ac:dyDescent="0.35">
      <c r="D8199" s="35"/>
    </row>
    <row r="8200" spans="4:4" customFormat="1" x14ac:dyDescent="0.35">
      <c r="D8200" s="35"/>
    </row>
    <row r="8201" spans="4:4" customFormat="1" x14ac:dyDescent="0.35">
      <c r="D8201" s="35"/>
    </row>
    <row r="8202" spans="4:4" customFormat="1" x14ac:dyDescent="0.35">
      <c r="D8202" s="35"/>
    </row>
    <row r="8203" spans="4:4" customFormat="1" x14ac:dyDescent="0.35">
      <c r="D8203" s="35"/>
    </row>
    <row r="8204" spans="4:4" customFormat="1" x14ac:dyDescent="0.35">
      <c r="D8204" s="35"/>
    </row>
    <row r="8205" spans="4:4" customFormat="1" x14ac:dyDescent="0.35">
      <c r="D8205" s="35"/>
    </row>
    <row r="8206" spans="4:4" customFormat="1" x14ac:dyDescent="0.35">
      <c r="D8206" s="35"/>
    </row>
    <row r="8207" spans="4:4" customFormat="1" x14ac:dyDescent="0.35">
      <c r="D8207" s="35"/>
    </row>
    <row r="8208" spans="4:4" customFormat="1" x14ac:dyDescent="0.35">
      <c r="D8208" s="35"/>
    </row>
    <row r="8209" spans="4:4" customFormat="1" x14ac:dyDescent="0.35">
      <c r="D8209" s="35"/>
    </row>
    <row r="8210" spans="4:4" customFormat="1" x14ac:dyDescent="0.35">
      <c r="D8210" s="35"/>
    </row>
    <row r="8211" spans="4:4" customFormat="1" x14ac:dyDescent="0.35">
      <c r="D8211" s="35"/>
    </row>
    <row r="8212" spans="4:4" customFormat="1" x14ac:dyDescent="0.35">
      <c r="D8212" s="35"/>
    </row>
    <row r="8213" spans="4:4" customFormat="1" x14ac:dyDescent="0.35">
      <c r="D8213" s="35"/>
    </row>
    <row r="8214" spans="4:4" customFormat="1" x14ac:dyDescent="0.35">
      <c r="D8214" s="35"/>
    </row>
    <row r="8215" spans="4:4" customFormat="1" x14ac:dyDescent="0.35">
      <c r="D8215" s="35"/>
    </row>
    <row r="8216" spans="4:4" customFormat="1" x14ac:dyDescent="0.35">
      <c r="D8216" s="35"/>
    </row>
    <row r="8217" spans="4:4" customFormat="1" x14ac:dyDescent="0.35">
      <c r="D8217" s="35"/>
    </row>
    <row r="8218" spans="4:4" customFormat="1" x14ac:dyDescent="0.35">
      <c r="D8218" s="35"/>
    </row>
    <row r="8219" spans="4:4" customFormat="1" x14ac:dyDescent="0.35">
      <c r="D8219" s="35"/>
    </row>
    <row r="8220" spans="4:4" customFormat="1" x14ac:dyDescent="0.35">
      <c r="D8220" s="35"/>
    </row>
    <row r="8221" spans="4:4" customFormat="1" x14ac:dyDescent="0.35">
      <c r="D8221" s="35"/>
    </row>
    <row r="8222" spans="4:4" customFormat="1" x14ac:dyDescent="0.35">
      <c r="D8222" s="35"/>
    </row>
    <row r="8223" spans="4:4" customFormat="1" x14ac:dyDescent="0.35">
      <c r="D8223" s="35"/>
    </row>
    <row r="8224" spans="4:4" customFormat="1" x14ac:dyDescent="0.35">
      <c r="D8224" s="35"/>
    </row>
    <row r="8225" spans="4:4" customFormat="1" x14ac:dyDescent="0.35">
      <c r="D8225" s="35"/>
    </row>
    <row r="8226" spans="4:4" customFormat="1" x14ac:dyDescent="0.35">
      <c r="D8226" s="35"/>
    </row>
    <row r="8227" spans="4:4" customFormat="1" x14ac:dyDescent="0.35">
      <c r="D8227" s="35"/>
    </row>
    <row r="8228" spans="4:4" customFormat="1" x14ac:dyDescent="0.35">
      <c r="D8228" s="35"/>
    </row>
    <row r="8229" spans="4:4" customFormat="1" x14ac:dyDescent="0.35">
      <c r="D8229" s="35"/>
    </row>
    <row r="8230" spans="4:4" customFormat="1" x14ac:dyDescent="0.35">
      <c r="D8230" s="35"/>
    </row>
    <row r="8231" spans="4:4" customFormat="1" x14ac:dyDescent="0.35">
      <c r="D8231" s="35"/>
    </row>
    <row r="8232" spans="4:4" customFormat="1" x14ac:dyDescent="0.35">
      <c r="D8232" s="35"/>
    </row>
    <row r="8233" spans="4:4" customFormat="1" x14ac:dyDescent="0.35">
      <c r="D8233" s="35"/>
    </row>
    <row r="8234" spans="4:4" customFormat="1" x14ac:dyDescent="0.35">
      <c r="D8234" s="35"/>
    </row>
    <row r="8235" spans="4:4" customFormat="1" x14ac:dyDescent="0.35">
      <c r="D8235" s="35"/>
    </row>
    <row r="8236" spans="4:4" customFormat="1" x14ac:dyDescent="0.35">
      <c r="D8236" s="35"/>
    </row>
    <row r="8237" spans="4:4" customFormat="1" x14ac:dyDescent="0.35">
      <c r="D8237" s="35"/>
    </row>
    <row r="8238" spans="4:4" customFormat="1" x14ac:dyDescent="0.35">
      <c r="D8238" s="35"/>
    </row>
    <row r="8239" spans="4:4" customFormat="1" x14ac:dyDescent="0.35">
      <c r="D8239" s="35"/>
    </row>
    <row r="8240" spans="4:4" customFormat="1" x14ac:dyDescent="0.35">
      <c r="D8240" s="35"/>
    </row>
    <row r="8241" spans="4:4" customFormat="1" x14ac:dyDescent="0.35">
      <c r="D8241" s="35"/>
    </row>
    <row r="8242" spans="4:4" customFormat="1" x14ac:dyDescent="0.35">
      <c r="D8242" s="35"/>
    </row>
    <row r="8243" spans="4:4" customFormat="1" x14ac:dyDescent="0.35">
      <c r="D8243" s="35"/>
    </row>
    <row r="8244" spans="4:4" customFormat="1" x14ac:dyDescent="0.35">
      <c r="D8244" s="35"/>
    </row>
    <row r="8245" spans="4:4" customFormat="1" x14ac:dyDescent="0.35">
      <c r="D8245" s="35"/>
    </row>
    <row r="8246" spans="4:4" customFormat="1" x14ac:dyDescent="0.35">
      <c r="D8246" s="35"/>
    </row>
    <row r="8247" spans="4:4" customFormat="1" x14ac:dyDescent="0.35">
      <c r="D8247" s="35"/>
    </row>
    <row r="8248" spans="4:4" customFormat="1" x14ac:dyDescent="0.35">
      <c r="D8248" s="35"/>
    </row>
    <row r="8249" spans="4:4" customFormat="1" x14ac:dyDescent="0.35">
      <c r="D8249" s="35"/>
    </row>
    <row r="8250" spans="4:4" customFormat="1" x14ac:dyDescent="0.35">
      <c r="D8250" s="35"/>
    </row>
    <row r="8251" spans="4:4" customFormat="1" x14ac:dyDescent="0.35">
      <c r="D8251" s="35"/>
    </row>
    <row r="8252" spans="4:4" customFormat="1" x14ac:dyDescent="0.35">
      <c r="D8252" s="35"/>
    </row>
    <row r="8253" spans="4:4" customFormat="1" x14ac:dyDescent="0.35">
      <c r="D8253" s="35"/>
    </row>
    <row r="8254" spans="4:4" customFormat="1" x14ac:dyDescent="0.35">
      <c r="D8254" s="35"/>
    </row>
    <row r="8255" spans="4:4" customFormat="1" x14ac:dyDescent="0.35">
      <c r="D8255" s="35"/>
    </row>
    <row r="8256" spans="4:4" customFormat="1" x14ac:dyDescent="0.35">
      <c r="D8256" s="35"/>
    </row>
    <row r="8257" spans="4:4" customFormat="1" x14ac:dyDescent="0.35">
      <c r="D8257" s="35"/>
    </row>
    <row r="8258" spans="4:4" customFormat="1" x14ac:dyDescent="0.35">
      <c r="D8258" s="35"/>
    </row>
    <row r="8259" spans="4:4" customFormat="1" x14ac:dyDescent="0.35">
      <c r="D8259" s="35"/>
    </row>
    <row r="8260" spans="4:4" customFormat="1" x14ac:dyDescent="0.35">
      <c r="D8260" s="35"/>
    </row>
    <row r="8261" spans="4:4" customFormat="1" x14ac:dyDescent="0.35">
      <c r="D8261" s="35"/>
    </row>
    <row r="8262" spans="4:4" customFormat="1" x14ac:dyDescent="0.35">
      <c r="D8262" s="35"/>
    </row>
    <row r="8263" spans="4:4" customFormat="1" x14ac:dyDescent="0.35">
      <c r="D8263" s="35"/>
    </row>
    <row r="8264" spans="4:4" customFormat="1" x14ac:dyDescent="0.35">
      <c r="D8264" s="35"/>
    </row>
    <row r="8265" spans="4:4" customFormat="1" x14ac:dyDescent="0.35">
      <c r="D8265" s="35"/>
    </row>
    <row r="8266" spans="4:4" customFormat="1" x14ac:dyDescent="0.35">
      <c r="D8266" s="35"/>
    </row>
    <row r="8267" spans="4:4" customFormat="1" x14ac:dyDescent="0.35">
      <c r="D8267" s="35"/>
    </row>
    <row r="8268" spans="4:4" customFormat="1" x14ac:dyDescent="0.35">
      <c r="D8268" s="35"/>
    </row>
    <row r="8269" spans="4:4" customFormat="1" x14ac:dyDescent="0.35">
      <c r="D8269" s="35"/>
    </row>
    <row r="8270" spans="4:4" customFormat="1" x14ac:dyDescent="0.35">
      <c r="D8270" s="35"/>
    </row>
    <row r="8271" spans="4:4" customFormat="1" x14ac:dyDescent="0.35">
      <c r="D8271" s="35"/>
    </row>
    <row r="8272" spans="4:4" customFormat="1" x14ac:dyDescent="0.35">
      <c r="D8272" s="35"/>
    </row>
    <row r="8273" spans="4:4" customFormat="1" x14ac:dyDescent="0.35">
      <c r="D8273" s="35"/>
    </row>
    <row r="8274" spans="4:4" customFormat="1" x14ac:dyDescent="0.35">
      <c r="D8274" s="35"/>
    </row>
    <row r="8275" spans="4:4" customFormat="1" x14ac:dyDescent="0.35">
      <c r="D8275" s="35"/>
    </row>
    <row r="8276" spans="4:4" customFormat="1" x14ac:dyDescent="0.35">
      <c r="D8276" s="35"/>
    </row>
    <row r="8277" spans="4:4" customFormat="1" x14ac:dyDescent="0.35">
      <c r="D8277" s="35"/>
    </row>
    <row r="8278" spans="4:4" customFormat="1" x14ac:dyDescent="0.35">
      <c r="D8278" s="35"/>
    </row>
    <row r="8279" spans="4:4" customFormat="1" x14ac:dyDescent="0.35">
      <c r="D8279" s="35"/>
    </row>
    <row r="8280" spans="4:4" customFormat="1" x14ac:dyDescent="0.35">
      <c r="D8280" s="35"/>
    </row>
    <row r="8281" spans="4:4" customFormat="1" x14ac:dyDescent="0.35">
      <c r="D8281" s="35"/>
    </row>
    <row r="8282" spans="4:4" customFormat="1" x14ac:dyDescent="0.35">
      <c r="D8282" s="35"/>
    </row>
    <row r="8283" spans="4:4" customFormat="1" x14ac:dyDescent="0.35">
      <c r="D8283" s="35"/>
    </row>
    <row r="8284" spans="4:4" customFormat="1" x14ac:dyDescent="0.35">
      <c r="D8284" s="35"/>
    </row>
    <row r="8285" spans="4:4" customFormat="1" x14ac:dyDescent="0.35">
      <c r="D8285" s="35"/>
    </row>
    <row r="8286" spans="4:4" customFormat="1" x14ac:dyDescent="0.35">
      <c r="D8286" s="35"/>
    </row>
    <row r="8287" spans="4:4" customFormat="1" x14ac:dyDescent="0.35">
      <c r="D8287" s="35"/>
    </row>
    <row r="8288" spans="4:4" customFormat="1" x14ac:dyDescent="0.35">
      <c r="D8288" s="35"/>
    </row>
    <row r="8289" spans="4:4" customFormat="1" x14ac:dyDescent="0.35">
      <c r="D8289" s="35"/>
    </row>
    <row r="8290" spans="4:4" customFormat="1" x14ac:dyDescent="0.35">
      <c r="D8290" s="35"/>
    </row>
    <row r="8291" spans="4:4" customFormat="1" x14ac:dyDescent="0.35">
      <c r="D8291" s="35"/>
    </row>
    <row r="8292" spans="4:4" customFormat="1" x14ac:dyDescent="0.35">
      <c r="D8292" s="35"/>
    </row>
    <row r="8293" spans="4:4" customFormat="1" x14ac:dyDescent="0.35">
      <c r="D8293" s="35"/>
    </row>
    <row r="8294" spans="4:4" customFormat="1" x14ac:dyDescent="0.35">
      <c r="D8294" s="35"/>
    </row>
    <row r="8295" spans="4:4" customFormat="1" x14ac:dyDescent="0.35">
      <c r="D8295" s="35"/>
    </row>
    <row r="8296" spans="4:4" customFormat="1" x14ac:dyDescent="0.35">
      <c r="D8296" s="35"/>
    </row>
    <row r="8297" spans="4:4" customFormat="1" x14ac:dyDescent="0.35">
      <c r="D8297" s="35"/>
    </row>
    <row r="8298" spans="4:4" customFormat="1" x14ac:dyDescent="0.35">
      <c r="D8298" s="35"/>
    </row>
    <row r="8299" spans="4:4" customFormat="1" x14ac:dyDescent="0.35">
      <c r="D8299" s="35"/>
    </row>
    <row r="8300" spans="4:4" customFormat="1" x14ac:dyDescent="0.35">
      <c r="D8300" s="35"/>
    </row>
    <row r="8301" spans="4:4" customFormat="1" x14ac:dyDescent="0.35">
      <c r="D8301" s="35"/>
    </row>
    <row r="8302" spans="4:4" customFormat="1" x14ac:dyDescent="0.35">
      <c r="D8302" s="35"/>
    </row>
    <row r="8303" spans="4:4" customFormat="1" x14ac:dyDescent="0.35">
      <c r="D8303" s="35"/>
    </row>
    <row r="8304" spans="4:4" customFormat="1" x14ac:dyDescent="0.35">
      <c r="D8304" s="35"/>
    </row>
    <row r="8305" spans="4:4" customFormat="1" x14ac:dyDescent="0.35">
      <c r="D8305" s="35"/>
    </row>
    <row r="8306" spans="4:4" customFormat="1" x14ac:dyDescent="0.35">
      <c r="D8306" s="35"/>
    </row>
    <row r="8307" spans="4:4" customFormat="1" x14ac:dyDescent="0.35">
      <c r="D8307" s="35"/>
    </row>
    <row r="8308" spans="4:4" customFormat="1" x14ac:dyDescent="0.35">
      <c r="D8308" s="35"/>
    </row>
    <row r="8309" spans="4:4" customFormat="1" x14ac:dyDescent="0.35">
      <c r="D8309" s="35"/>
    </row>
    <row r="8310" spans="4:4" customFormat="1" x14ac:dyDescent="0.35">
      <c r="D8310" s="35"/>
    </row>
    <row r="8311" spans="4:4" customFormat="1" x14ac:dyDescent="0.35">
      <c r="D8311" s="35"/>
    </row>
    <row r="8312" spans="4:4" customFormat="1" x14ac:dyDescent="0.35">
      <c r="D8312" s="35"/>
    </row>
    <row r="8313" spans="4:4" customFormat="1" x14ac:dyDescent="0.35">
      <c r="D8313" s="35"/>
    </row>
    <row r="8314" spans="4:4" customFormat="1" x14ac:dyDescent="0.35">
      <c r="D8314" s="35"/>
    </row>
    <row r="8315" spans="4:4" customFormat="1" x14ac:dyDescent="0.35">
      <c r="D8315" s="35"/>
    </row>
    <row r="8316" spans="4:4" customFormat="1" x14ac:dyDescent="0.35">
      <c r="D8316" s="35"/>
    </row>
    <row r="8317" spans="4:4" customFormat="1" x14ac:dyDescent="0.35">
      <c r="D8317" s="35"/>
    </row>
    <row r="8318" spans="4:4" customFormat="1" x14ac:dyDescent="0.35">
      <c r="D8318" s="35"/>
    </row>
    <row r="8319" spans="4:4" customFormat="1" x14ac:dyDescent="0.35">
      <c r="D8319" s="35"/>
    </row>
    <row r="8320" spans="4:4" customFormat="1" x14ac:dyDescent="0.35">
      <c r="D8320" s="35"/>
    </row>
    <row r="8321" spans="4:4" customFormat="1" x14ac:dyDescent="0.35">
      <c r="D8321" s="35"/>
    </row>
    <row r="8322" spans="4:4" customFormat="1" x14ac:dyDescent="0.35">
      <c r="D8322" s="35"/>
    </row>
    <row r="8323" spans="4:4" customFormat="1" x14ac:dyDescent="0.35">
      <c r="D8323" s="35"/>
    </row>
    <row r="8324" spans="4:4" customFormat="1" x14ac:dyDescent="0.35">
      <c r="D8324" s="35"/>
    </row>
    <row r="8325" spans="4:4" customFormat="1" x14ac:dyDescent="0.35">
      <c r="D8325" s="35"/>
    </row>
    <row r="8326" spans="4:4" customFormat="1" x14ac:dyDescent="0.35">
      <c r="D8326" s="35"/>
    </row>
    <row r="8327" spans="4:4" customFormat="1" x14ac:dyDescent="0.35">
      <c r="D8327" s="35"/>
    </row>
    <row r="8328" spans="4:4" customFormat="1" x14ac:dyDescent="0.35">
      <c r="D8328" s="35"/>
    </row>
    <row r="8329" spans="4:4" customFormat="1" x14ac:dyDescent="0.35">
      <c r="D8329" s="35"/>
    </row>
    <row r="8330" spans="4:4" customFormat="1" x14ac:dyDescent="0.35">
      <c r="D8330" s="35"/>
    </row>
    <row r="8331" spans="4:4" customFormat="1" x14ac:dyDescent="0.35">
      <c r="D8331" s="35"/>
    </row>
    <row r="8332" spans="4:4" customFormat="1" x14ac:dyDescent="0.35">
      <c r="D8332" s="35"/>
    </row>
    <row r="8333" spans="4:4" customFormat="1" x14ac:dyDescent="0.35">
      <c r="D8333" s="35"/>
    </row>
    <row r="8334" spans="4:4" customFormat="1" x14ac:dyDescent="0.35">
      <c r="D8334" s="35"/>
    </row>
    <row r="8335" spans="4:4" customFormat="1" x14ac:dyDescent="0.35">
      <c r="D8335" s="35"/>
    </row>
    <row r="8336" spans="4:4" customFormat="1" x14ac:dyDescent="0.35">
      <c r="D8336" s="35"/>
    </row>
    <row r="8337" spans="4:4" customFormat="1" x14ac:dyDescent="0.35">
      <c r="D8337" s="35"/>
    </row>
    <row r="8338" spans="4:4" customFormat="1" x14ac:dyDescent="0.35">
      <c r="D8338" s="35"/>
    </row>
    <row r="8339" spans="4:4" customFormat="1" x14ac:dyDescent="0.35">
      <c r="D8339" s="35"/>
    </row>
    <row r="8340" spans="4:4" customFormat="1" x14ac:dyDescent="0.35">
      <c r="D8340" s="35"/>
    </row>
    <row r="8341" spans="4:4" customFormat="1" x14ac:dyDescent="0.35">
      <c r="D8341" s="35"/>
    </row>
    <row r="8342" spans="4:4" customFormat="1" x14ac:dyDescent="0.35">
      <c r="D8342" s="35"/>
    </row>
    <row r="8343" spans="4:4" customFormat="1" x14ac:dyDescent="0.35">
      <c r="D8343" s="35"/>
    </row>
    <row r="8344" spans="4:4" customFormat="1" x14ac:dyDescent="0.35">
      <c r="D8344" s="35"/>
    </row>
    <row r="8345" spans="4:4" customFormat="1" x14ac:dyDescent="0.35">
      <c r="D8345" s="35"/>
    </row>
    <row r="8346" spans="4:4" customFormat="1" x14ac:dyDescent="0.35">
      <c r="D8346" s="35"/>
    </row>
    <row r="8347" spans="4:4" customFormat="1" x14ac:dyDescent="0.35">
      <c r="D8347" s="35"/>
    </row>
    <row r="8348" spans="4:4" customFormat="1" x14ac:dyDescent="0.35">
      <c r="D8348" s="35"/>
    </row>
    <row r="8349" spans="4:4" customFormat="1" x14ac:dyDescent="0.35">
      <c r="D8349" s="35"/>
    </row>
    <row r="8350" spans="4:4" customFormat="1" x14ac:dyDescent="0.35">
      <c r="D8350" s="35"/>
    </row>
    <row r="8351" spans="4:4" customFormat="1" x14ac:dyDescent="0.35">
      <c r="D8351" s="35"/>
    </row>
    <row r="8352" spans="4:4" customFormat="1" x14ac:dyDescent="0.35">
      <c r="D8352" s="35"/>
    </row>
    <row r="8353" spans="4:4" customFormat="1" x14ac:dyDescent="0.35">
      <c r="D8353" s="35"/>
    </row>
    <row r="8354" spans="4:4" customFormat="1" x14ac:dyDescent="0.35">
      <c r="D8354" s="35"/>
    </row>
    <row r="8355" spans="4:4" customFormat="1" x14ac:dyDescent="0.35">
      <c r="D8355" s="35"/>
    </row>
    <row r="8356" spans="4:4" customFormat="1" x14ac:dyDescent="0.35">
      <c r="D8356" s="35"/>
    </row>
    <row r="8357" spans="4:4" customFormat="1" x14ac:dyDescent="0.35">
      <c r="D8357" s="35"/>
    </row>
    <row r="8358" spans="4:4" customFormat="1" x14ac:dyDescent="0.35">
      <c r="D8358" s="35"/>
    </row>
    <row r="8359" spans="4:4" customFormat="1" x14ac:dyDescent="0.35">
      <c r="D8359" s="35"/>
    </row>
    <row r="8360" spans="4:4" customFormat="1" x14ac:dyDescent="0.35">
      <c r="D8360" s="35"/>
    </row>
    <row r="8361" spans="4:4" customFormat="1" x14ac:dyDescent="0.35">
      <c r="D8361" s="35"/>
    </row>
    <row r="8362" spans="4:4" customFormat="1" x14ac:dyDescent="0.35">
      <c r="D8362" s="35"/>
    </row>
    <row r="8363" spans="4:4" customFormat="1" x14ac:dyDescent="0.35">
      <c r="D8363" s="35"/>
    </row>
    <row r="8364" spans="4:4" customFormat="1" x14ac:dyDescent="0.35">
      <c r="D8364" s="35"/>
    </row>
    <row r="8365" spans="4:4" customFormat="1" x14ac:dyDescent="0.35">
      <c r="D8365" s="35"/>
    </row>
    <row r="8366" spans="4:4" customFormat="1" x14ac:dyDescent="0.35">
      <c r="D8366" s="35"/>
    </row>
    <row r="8367" spans="4:4" customFormat="1" x14ac:dyDescent="0.35">
      <c r="D8367" s="35"/>
    </row>
    <row r="8368" spans="4:4" customFormat="1" x14ac:dyDescent="0.35">
      <c r="D8368" s="35"/>
    </row>
    <row r="8369" spans="4:4" customFormat="1" x14ac:dyDescent="0.35">
      <c r="D8369" s="35"/>
    </row>
    <row r="8370" spans="4:4" customFormat="1" x14ac:dyDescent="0.35">
      <c r="D8370" s="35"/>
    </row>
    <row r="8371" spans="4:4" customFormat="1" x14ac:dyDescent="0.35">
      <c r="D8371" s="35"/>
    </row>
    <row r="8372" spans="4:4" customFormat="1" x14ac:dyDescent="0.35">
      <c r="D8372" s="35"/>
    </row>
    <row r="8373" spans="4:4" customFormat="1" x14ac:dyDescent="0.35">
      <c r="D8373" s="35"/>
    </row>
    <row r="8374" spans="4:4" customFormat="1" x14ac:dyDescent="0.35">
      <c r="D8374" s="35"/>
    </row>
    <row r="8375" spans="4:4" customFormat="1" x14ac:dyDescent="0.35">
      <c r="D8375" s="35"/>
    </row>
    <row r="8376" spans="4:4" customFormat="1" x14ac:dyDescent="0.35">
      <c r="D8376" s="35"/>
    </row>
    <row r="8377" spans="4:4" customFormat="1" x14ac:dyDescent="0.35">
      <c r="D8377" s="35"/>
    </row>
    <row r="8378" spans="4:4" customFormat="1" x14ac:dyDescent="0.35">
      <c r="D8378" s="35"/>
    </row>
    <row r="8379" spans="4:4" customFormat="1" x14ac:dyDescent="0.35">
      <c r="D8379" s="35"/>
    </row>
    <row r="8380" spans="4:4" customFormat="1" x14ac:dyDescent="0.35">
      <c r="D8380" s="35"/>
    </row>
    <row r="8381" spans="4:4" customFormat="1" x14ac:dyDescent="0.35">
      <c r="D8381" s="35"/>
    </row>
    <row r="8382" spans="4:4" customFormat="1" x14ac:dyDescent="0.35">
      <c r="D8382" s="35"/>
    </row>
    <row r="8383" spans="4:4" customFormat="1" x14ac:dyDescent="0.35">
      <c r="D8383" s="35"/>
    </row>
    <row r="8384" spans="4:4" customFormat="1" x14ac:dyDescent="0.35">
      <c r="D8384" s="35"/>
    </row>
    <row r="8385" spans="4:4" customFormat="1" x14ac:dyDescent="0.35">
      <c r="D8385" s="35"/>
    </row>
    <row r="8386" spans="4:4" customFormat="1" x14ac:dyDescent="0.35">
      <c r="D8386" s="35"/>
    </row>
    <row r="8387" spans="4:4" customFormat="1" x14ac:dyDescent="0.35">
      <c r="D8387" s="35"/>
    </row>
    <row r="8388" spans="4:4" customFormat="1" x14ac:dyDescent="0.35">
      <c r="D8388" s="35"/>
    </row>
    <row r="8389" spans="4:4" customFormat="1" x14ac:dyDescent="0.35">
      <c r="D8389" s="35"/>
    </row>
    <row r="8390" spans="4:4" customFormat="1" x14ac:dyDescent="0.35">
      <c r="D8390" s="35"/>
    </row>
    <row r="8391" spans="4:4" customFormat="1" x14ac:dyDescent="0.35">
      <c r="D8391" s="35"/>
    </row>
    <row r="8392" spans="4:4" customFormat="1" x14ac:dyDescent="0.35">
      <c r="D8392" s="35"/>
    </row>
    <row r="8393" spans="4:4" customFormat="1" x14ac:dyDescent="0.35">
      <c r="D8393" s="35"/>
    </row>
    <row r="8394" spans="4:4" customFormat="1" x14ac:dyDescent="0.35">
      <c r="D8394" s="35"/>
    </row>
    <row r="8395" spans="4:4" customFormat="1" x14ac:dyDescent="0.35">
      <c r="D8395" s="35"/>
    </row>
    <row r="8396" spans="4:4" customFormat="1" x14ac:dyDescent="0.35">
      <c r="D8396" s="35"/>
    </row>
    <row r="8397" spans="4:4" customFormat="1" x14ac:dyDescent="0.35">
      <c r="D8397" s="35"/>
    </row>
    <row r="8398" spans="4:4" customFormat="1" x14ac:dyDescent="0.35">
      <c r="D8398" s="35"/>
    </row>
    <row r="8399" spans="4:4" customFormat="1" x14ac:dyDescent="0.35">
      <c r="D8399" s="35"/>
    </row>
    <row r="8400" spans="4:4" customFormat="1" x14ac:dyDescent="0.35">
      <c r="D8400" s="35"/>
    </row>
    <row r="8401" spans="4:4" customFormat="1" x14ac:dyDescent="0.35">
      <c r="D8401" s="35"/>
    </row>
    <row r="8402" spans="4:4" customFormat="1" x14ac:dyDescent="0.35">
      <c r="D8402" s="35"/>
    </row>
    <row r="8403" spans="4:4" customFormat="1" x14ac:dyDescent="0.35">
      <c r="D8403" s="35"/>
    </row>
    <row r="8404" spans="4:4" customFormat="1" x14ac:dyDescent="0.35">
      <c r="D8404" s="35"/>
    </row>
    <row r="8405" spans="4:4" customFormat="1" x14ac:dyDescent="0.35">
      <c r="D8405" s="35"/>
    </row>
    <row r="8406" spans="4:4" customFormat="1" x14ac:dyDescent="0.35">
      <c r="D8406" s="35"/>
    </row>
    <row r="8407" spans="4:4" customFormat="1" x14ac:dyDescent="0.35">
      <c r="D8407" s="35"/>
    </row>
    <row r="8408" spans="4:4" customFormat="1" x14ac:dyDescent="0.35">
      <c r="D8408" s="35"/>
    </row>
    <row r="8409" spans="4:4" customFormat="1" x14ac:dyDescent="0.35">
      <c r="D8409" s="35"/>
    </row>
    <row r="8410" spans="4:4" customFormat="1" x14ac:dyDescent="0.35">
      <c r="D8410" s="35"/>
    </row>
    <row r="8411" spans="4:4" customFormat="1" x14ac:dyDescent="0.35">
      <c r="D8411" s="35"/>
    </row>
    <row r="8412" spans="4:4" customFormat="1" x14ac:dyDescent="0.35">
      <c r="D8412" s="35"/>
    </row>
    <row r="8413" spans="4:4" customFormat="1" x14ac:dyDescent="0.35">
      <c r="D8413" s="35"/>
    </row>
    <row r="8414" spans="4:4" customFormat="1" x14ac:dyDescent="0.35">
      <c r="D8414" s="35"/>
    </row>
    <row r="8415" spans="4:4" customFormat="1" x14ac:dyDescent="0.35">
      <c r="D8415" s="35"/>
    </row>
    <row r="8416" spans="4:4" customFormat="1" x14ac:dyDescent="0.35">
      <c r="D8416" s="35"/>
    </row>
    <row r="8417" spans="4:4" customFormat="1" x14ac:dyDescent="0.35">
      <c r="D8417" s="35"/>
    </row>
    <row r="8418" spans="4:4" customFormat="1" x14ac:dyDescent="0.35">
      <c r="D8418" s="35"/>
    </row>
    <row r="8419" spans="4:4" customFormat="1" x14ac:dyDescent="0.35">
      <c r="D8419" s="35"/>
    </row>
    <row r="8420" spans="4:4" customFormat="1" x14ac:dyDescent="0.35">
      <c r="D8420" s="35"/>
    </row>
    <row r="8421" spans="4:4" customFormat="1" x14ac:dyDescent="0.35">
      <c r="D8421" s="35"/>
    </row>
    <row r="8422" spans="4:4" customFormat="1" x14ac:dyDescent="0.35">
      <c r="D8422" s="35"/>
    </row>
    <row r="8423" spans="4:4" customFormat="1" x14ac:dyDescent="0.35">
      <c r="D8423" s="35"/>
    </row>
    <row r="8424" spans="4:4" customFormat="1" x14ac:dyDescent="0.35">
      <c r="D8424" s="35"/>
    </row>
    <row r="8425" spans="4:4" customFormat="1" x14ac:dyDescent="0.35">
      <c r="D8425" s="35"/>
    </row>
    <row r="8426" spans="4:4" customFormat="1" x14ac:dyDescent="0.35">
      <c r="D8426" s="35"/>
    </row>
    <row r="8427" spans="4:4" customFormat="1" x14ac:dyDescent="0.35">
      <c r="D8427" s="35"/>
    </row>
    <row r="8428" spans="4:4" customFormat="1" x14ac:dyDescent="0.35">
      <c r="D8428" s="35"/>
    </row>
    <row r="8429" spans="4:4" customFormat="1" x14ac:dyDescent="0.35">
      <c r="D8429" s="35"/>
    </row>
    <row r="8430" spans="4:4" customFormat="1" x14ac:dyDescent="0.35">
      <c r="D8430" s="35"/>
    </row>
    <row r="8431" spans="4:4" customFormat="1" x14ac:dyDescent="0.35">
      <c r="D8431" s="35"/>
    </row>
    <row r="8432" spans="4:4" customFormat="1" x14ac:dyDescent="0.35">
      <c r="D8432" s="35"/>
    </row>
    <row r="8433" spans="4:4" customFormat="1" x14ac:dyDescent="0.35">
      <c r="D8433" s="35"/>
    </row>
    <row r="8434" spans="4:4" customFormat="1" x14ac:dyDescent="0.35">
      <c r="D8434" s="35"/>
    </row>
    <row r="8435" spans="4:4" customFormat="1" x14ac:dyDescent="0.35">
      <c r="D8435" s="35"/>
    </row>
    <row r="8436" spans="4:4" customFormat="1" x14ac:dyDescent="0.35">
      <c r="D8436" s="35"/>
    </row>
    <row r="8437" spans="4:4" customFormat="1" x14ac:dyDescent="0.35">
      <c r="D8437" s="35"/>
    </row>
    <row r="8438" spans="4:4" customFormat="1" x14ac:dyDescent="0.35">
      <c r="D8438" s="35"/>
    </row>
    <row r="8439" spans="4:4" customFormat="1" x14ac:dyDescent="0.35">
      <c r="D8439" s="35"/>
    </row>
    <row r="8440" spans="4:4" customFormat="1" x14ac:dyDescent="0.35">
      <c r="D8440" s="35"/>
    </row>
    <row r="8441" spans="4:4" customFormat="1" x14ac:dyDescent="0.35">
      <c r="D8441" s="35"/>
    </row>
    <row r="8442" spans="4:4" customFormat="1" x14ac:dyDescent="0.35">
      <c r="D8442" s="35"/>
    </row>
    <row r="8443" spans="4:4" customFormat="1" x14ac:dyDescent="0.35">
      <c r="D8443" s="35"/>
    </row>
    <row r="8444" spans="4:4" customFormat="1" x14ac:dyDescent="0.35">
      <c r="D8444" s="35"/>
    </row>
    <row r="8445" spans="4:4" customFormat="1" x14ac:dyDescent="0.35">
      <c r="D8445" s="35"/>
    </row>
    <row r="8446" spans="4:4" customFormat="1" x14ac:dyDescent="0.35">
      <c r="D8446" s="35"/>
    </row>
    <row r="8447" spans="4:4" customFormat="1" x14ac:dyDescent="0.35">
      <c r="D8447" s="35"/>
    </row>
    <row r="8448" spans="4:4" customFormat="1" x14ac:dyDescent="0.35">
      <c r="D8448" s="35"/>
    </row>
    <row r="8449" spans="4:4" customFormat="1" x14ac:dyDescent="0.35">
      <c r="D8449" s="35"/>
    </row>
    <row r="8450" spans="4:4" customFormat="1" x14ac:dyDescent="0.35">
      <c r="D8450" s="35"/>
    </row>
    <row r="8451" spans="4:4" customFormat="1" x14ac:dyDescent="0.35">
      <c r="D8451" s="35"/>
    </row>
    <row r="8452" spans="4:4" customFormat="1" x14ac:dyDescent="0.35">
      <c r="D8452" s="35"/>
    </row>
    <row r="8453" spans="4:4" customFormat="1" x14ac:dyDescent="0.35">
      <c r="D8453" s="35"/>
    </row>
    <row r="8454" spans="4:4" customFormat="1" x14ac:dyDescent="0.35">
      <c r="D8454" s="35"/>
    </row>
    <row r="8455" spans="4:4" customFormat="1" x14ac:dyDescent="0.35">
      <c r="D8455" s="35"/>
    </row>
    <row r="8456" spans="4:4" customFormat="1" x14ac:dyDescent="0.35">
      <c r="D8456" s="35"/>
    </row>
    <row r="8457" spans="4:4" customFormat="1" x14ac:dyDescent="0.35">
      <c r="D8457" s="35"/>
    </row>
    <row r="8458" spans="4:4" customFormat="1" x14ac:dyDescent="0.35">
      <c r="D8458" s="35"/>
    </row>
    <row r="8459" spans="4:4" customFormat="1" x14ac:dyDescent="0.35">
      <c r="D8459" s="35"/>
    </row>
    <row r="8460" spans="4:4" customFormat="1" x14ac:dyDescent="0.35">
      <c r="D8460" s="35"/>
    </row>
    <row r="8461" spans="4:4" customFormat="1" x14ac:dyDescent="0.35">
      <c r="D8461" s="35"/>
    </row>
    <row r="8462" spans="4:4" customFormat="1" x14ac:dyDescent="0.35">
      <c r="D8462" s="35"/>
    </row>
    <row r="8463" spans="4:4" customFormat="1" x14ac:dyDescent="0.35">
      <c r="D8463" s="35"/>
    </row>
    <row r="8464" spans="4:4" customFormat="1" x14ac:dyDescent="0.35">
      <c r="D8464" s="35"/>
    </row>
    <row r="8465" spans="4:4" customFormat="1" x14ac:dyDescent="0.35">
      <c r="D8465" s="35"/>
    </row>
    <row r="8466" spans="4:4" customFormat="1" x14ac:dyDescent="0.35">
      <c r="D8466" s="35"/>
    </row>
    <row r="8467" spans="4:4" customFormat="1" x14ac:dyDescent="0.35">
      <c r="D8467" s="35"/>
    </row>
    <row r="8468" spans="4:4" customFormat="1" x14ac:dyDescent="0.35">
      <c r="D8468" s="35"/>
    </row>
    <row r="8469" spans="4:4" customFormat="1" x14ac:dyDescent="0.35">
      <c r="D8469" s="35"/>
    </row>
    <row r="8470" spans="4:4" customFormat="1" x14ac:dyDescent="0.35">
      <c r="D8470" s="35"/>
    </row>
    <row r="8471" spans="4:4" customFormat="1" x14ac:dyDescent="0.35">
      <c r="D8471" s="35"/>
    </row>
    <row r="8472" spans="4:4" customFormat="1" x14ac:dyDescent="0.35">
      <c r="D8472" s="35"/>
    </row>
    <row r="8473" spans="4:4" customFormat="1" x14ac:dyDescent="0.35">
      <c r="D8473" s="35"/>
    </row>
    <row r="8474" spans="4:4" customFormat="1" x14ac:dyDescent="0.35">
      <c r="D8474" s="35"/>
    </row>
    <row r="8475" spans="4:4" customFormat="1" x14ac:dyDescent="0.35">
      <c r="D8475" s="35"/>
    </row>
    <row r="8476" spans="4:4" customFormat="1" x14ac:dyDescent="0.35">
      <c r="D8476" s="35"/>
    </row>
    <row r="8477" spans="4:4" customFormat="1" x14ac:dyDescent="0.35">
      <c r="D8477" s="35"/>
    </row>
    <row r="8478" spans="4:4" customFormat="1" x14ac:dyDescent="0.35">
      <c r="D8478" s="35"/>
    </row>
    <row r="8479" spans="4:4" customFormat="1" x14ac:dyDescent="0.35">
      <c r="D8479" s="35"/>
    </row>
    <row r="8480" spans="4:4" customFormat="1" x14ac:dyDescent="0.35">
      <c r="D8480" s="35"/>
    </row>
    <row r="8481" spans="4:4" customFormat="1" x14ac:dyDescent="0.35">
      <c r="D8481" s="35"/>
    </row>
    <row r="8482" spans="4:4" customFormat="1" x14ac:dyDescent="0.35">
      <c r="D8482" s="35"/>
    </row>
    <row r="8483" spans="4:4" customFormat="1" x14ac:dyDescent="0.35">
      <c r="D8483" s="35"/>
    </row>
    <row r="8484" spans="4:4" customFormat="1" x14ac:dyDescent="0.35">
      <c r="D8484" s="35"/>
    </row>
    <row r="8485" spans="4:4" customFormat="1" x14ac:dyDescent="0.35">
      <c r="D8485" s="35"/>
    </row>
    <row r="8486" spans="4:4" customFormat="1" x14ac:dyDescent="0.35">
      <c r="D8486" s="35"/>
    </row>
    <row r="8487" spans="4:4" customFormat="1" x14ac:dyDescent="0.35">
      <c r="D8487" s="35"/>
    </row>
    <row r="8488" spans="4:4" customFormat="1" x14ac:dyDescent="0.35">
      <c r="D8488" s="35"/>
    </row>
    <row r="8489" spans="4:4" customFormat="1" x14ac:dyDescent="0.35">
      <c r="D8489" s="35"/>
    </row>
    <row r="8490" spans="4:4" customFormat="1" x14ac:dyDescent="0.35">
      <c r="D8490" s="35"/>
    </row>
    <row r="8491" spans="4:4" customFormat="1" x14ac:dyDescent="0.35">
      <c r="D8491" s="35"/>
    </row>
    <row r="8492" spans="4:4" customFormat="1" x14ac:dyDescent="0.35">
      <c r="D8492" s="35"/>
    </row>
    <row r="8493" spans="4:4" customFormat="1" x14ac:dyDescent="0.35">
      <c r="D8493" s="35"/>
    </row>
    <row r="8494" spans="4:4" customFormat="1" x14ac:dyDescent="0.35">
      <c r="D8494" s="35"/>
    </row>
    <row r="8495" spans="4:4" customFormat="1" x14ac:dyDescent="0.35">
      <c r="D8495" s="35"/>
    </row>
    <row r="8496" spans="4:4" customFormat="1" x14ac:dyDescent="0.35">
      <c r="D8496" s="35"/>
    </row>
    <row r="8497" spans="4:4" customFormat="1" x14ac:dyDescent="0.35">
      <c r="D8497" s="35"/>
    </row>
    <row r="8498" spans="4:4" customFormat="1" x14ac:dyDescent="0.35">
      <c r="D8498" s="35"/>
    </row>
    <row r="8499" spans="4:4" customFormat="1" x14ac:dyDescent="0.35">
      <c r="D8499" s="35"/>
    </row>
    <row r="8500" spans="4:4" customFormat="1" x14ac:dyDescent="0.35">
      <c r="D8500" s="35"/>
    </row>
    <row r="8501" spans="4:4" customFormat="1" x14ac:dyDescent="0.35">
      <c r="D8501" s="35"/>
    </row>
    <row r="8502" spans="4:4" customFormat="1" x14ac:dyDescent="0.35">
      <c r="D8502" s="35"/>
    </row>
    <row r="8503" spans="4:4" customFormat="1" x14ac:dyDescent="0.35">
      <c r="D8503" s="35"/>
    </row>
    <row r="8504" spans="4:4" customFormat="1" x14ac:dyDescent="0.35">
      <c r="D8504" s="35"/>
    </row>
    <row r="8505" spans="4:4" customFormat="1" x14ac:dyDescent="0.35">
      <c r="D8505" s="35"/>
    </row>
    <row r="8506" spans="4:4" customFormat="1" x14ac:dyDescent="0.35">
      <c r="D8506" s="35"/>
    </row>
    <row r="8507" spans="4:4" customFormat="1" x14ac:dyDescent="0.35">
      <c r="D8507" s="35"/>
    </row>
    <row r="8508" spans="4:4" customFormat="1" x14ac:dyDescent="0.35">
      <c r="D8508" s="35"/>
    </row>
    <row r="8509" spans="4:4" customFormat="1" x14ac:dyDescent="0.35">
      <c r="D8509" s="35"/>
    </row>
    <row r="8510" spans="4:4" customFormat="1" x14ac:dyDescent="0.35">
      <c r="D8510" s="35"/>
    </row>
    <row r="8511" spans="4:4" customFormat="1" x14ac:dyDescent="0.35">
      <c r="D8511" s="35"/>
    </row>
    <row r="8512" spans="4:4" customFormat="1" x14ac:dyDescent="0.35">
      <c r="D8512" s="35"/>
    </row>
    <row r="8513" spans="4:4" customFormat="1" x14ac:dyDescent="0.35">
      <c r="D8513" s="35"/>
    </row>
    <row r="8514" spans="4:4" customFormat="1" x14ac:dyDescent="0.35">
      <c r="D8514" s="35"/>
    </row>
    <row r="8515" spans="4:4" customFormat="1" x14ac:dyDescent="0.35">
      <c r="D8515" s="35"/>
    </row>
    <row r="8516" spans="4:4" customFormat="1" x14ac:dyDescent="0.35">
      <c r="D8516" s="35"/>
    </row>
    <row r="8517" spans="4:4" customFormat="1" x14ac:dyDescent="0.35">
      <c r="D8517" s="35"/>
    </row>
    <row r="8518" spans="4:4" customFormat="1" x14ac:dyDescent="0.35">
      <c r="D8518" s="35"/>
    </row>
    <row r="8519" spans="4:4" customFormat="1" x14ac:dyDescent="0.35">
      <c r="D8519" s="35"/>
    </row>
    <row r="8520" spans="4:4" customFormat="1" x14ac:dyDescent="0.35">
      <c r="D8520" s="35"/>
    </row>
    <row r="8521" spans="4:4" customFormat="1" x14ac:dyDescent="0.35">
      <c r="D8521" s="35"/>
    </row>
    <row r="8522" spans="4:4" customFormat="1" x14ac:dyDescent="0.35">
      <c r="D8522" s="35"/>
    </row>
    <row r="8523" spans="4:4" customFormat="1" x14ac:dyDescent="0.35">
      <c r="D8523" s="35"/>
    </row>
    <row r="8524" spans="4:4" customFormat="1" x14ac:dyDescent="0.35">
      <c r="D8524" s="35"/>
    </row>
    <row r="8525" spans="4:4" customFormat="1" x14ac:dyDescent="0.35">
      <c r="D8525" s="35"/>
    </row>
    <row r="8526" spans="4:4" customFormat="1" x14ac:dyDescent="0.35">
      <c r="D8526" s="35"/>
    </row>
    <row r="8527" spans="4:4" customFormat="1" x14ac:dyDescent="0.35">
      <c r="D8527" s="35"/>
    </row>
    <row r="8528" spans="4:4" customFormat="1" x14ac:dyDescent="0.35">
      <c r="D8528" s="35"/>
    </row>
    <row r="8529" spans="4:4" customFormat="1" x14ac:dyDescent="0.35">
      <c r="D8529" s="35"/>
    </row>
    <row r="8530" spans="4:4" customFormat="1" x14ac:dyDescent="0.35">
      <c r="D8530" s="35"/>
    </row>
    <row r="8531" spans="4:4" customFormat="1" x14ac:dyDescent="0.35">
      <c r="D8531" s="35"/>
    </row>
    <row r="8532" spans="4:4" customFormat="1" x14ac:dyDescent="0.35">
      <c r="D8532" s="35"/>
    </row>
    <row r="8533" spans="4:4" customFormat="1" x14ac:dyDescent="0.35">
      <c r="D8533" s="35"/>
    </row>
    <row r="8534" spans="4:4" customFormat="1" x14ac:dyDescent="0.35">
      <c r="D8534" s="35"/>
    </row>
    <row r="8535" spans="4:4" customFormat="1" x14ac:dyDescent="0.35">
      <c r="D8535" s="35"/>
    </row>
    <row r="8536" spans="4:4" customFormat="1" x14ac:dyDescent="0.35">
      <c r="D8536" s="35"/>
    </row>
    <row r="8537" spans="4:4" customFormat="1" x14ac:dyDescent="0.35">
      <c r="D8537" s="35"/>
    </row>
    <row r="8538" spans="4:4" customFormat="1" x14ac:dyDescent="0.35">
      <c r="D8538" s="35"/>
    </row>
    <row r="8539" spans="4:4" customFormat="1" x14ac:dyDescent="0.35">
      <c r="D8539" s="35"/>
    </row>
    <row r="8540" spans="4:4" customFormat="1" x14ac:dyDescent="0.35">
      <c r="D8540" s="35"/>
    </row>
    <row r="8541" spans="4:4" customFormat="1" x14ac:dyDescent="0.35">
      <c r="D8541" s="35"/>
    </row>
    <row r="8542" spans="4:4" customFormat="1" x14ac:dyDescent="0.35">
      <c r="D8542" s="35"/>
    </row>
    <row r="8543" spans="4:4" customFormat="1" x14ac:dyDescent="0.35">
      <c r="D8543" s="35"/>
    </row>
    <row r="8544" spans="4:4" customFormat="1" x14ac:dyDescent="0.35">
      <c r="D8544" s="35"/>
    </row>
    <row r="8545" spans="4:4" customFormat="1" x14ac:dyDescent="0.35">
      <c r="D8545" s="35"/>
    </row>
    <row r="8546" spans="4:4" customFormat="1" x14ac:dyDescent="0.35">
      <c r="D8546" s="35"/>
    </row>
    <row r="8547" spans="4:4" customFormat="1" x14ac:dyDescent="0.35">
      <c r="D8547" s="35"/>
    </row>
    <row r="8548" spans="4:4" customFormat="1" x14ac:dyDescent="0.35">
      <c r="D8548" s="35"/>
    </row>
    <row r="8549" spans="4:4" customFormat="1" x14ac:dyDescent="0.35">
      <c r="D8549" s="35"/>
    </row>
    <row r="8550" spans="4:4" customFormat="1" x14ac:dyDescent="0.35">
      <c r="D8550" s="35"/>
    </row>
    <row r="8551" spans="4:4" customFormat="1" x14ac:dyDescent="0.35">
      <c r="D8551" s="35"/>
    </row>
    <row r="8552" spans="4:4" customFormat="1" x14ac:dyDescent="0.35">
      <c r="D8552" s="35"/>
    </row>
    <row r="8553" spans="4:4" customFormat="1" x14ac:dyDescent="0.35">
      <c r="D8553" s="35"/>
    </row>
    <row r="8554" spans="4:4" customFormat="1" x14ac:dyDescent="0.35">
      <c r="D8554" s="35"/>
    </row>
    <row r="8555" spans="4:4" customFormat="1" x14ac:dyDescent="0.35">
      <c r="D8555" s="35"/>
    </row>
    <row r="8556" spans="4:4" customFormat="1" x14ac:dyDescent="0.35">
      <c r="D8556" s="35"/>
    </row>
    <row r="8557" spans="4:4" customFormat="1" x14ac:dyDescent="0.35">
      <c r="D8557" s="35"/>
    </row>
    <row r="8558" spans="4:4" customFormat="1" x14ac:dyDescent="0.35">
      <c r="D8558" s="35"/>
    </row>
    <row r="8559" spans="4:4" customFormat="1" x14ac:dyDescent="0.35">
      <c r="D8559" s="35"/>
    </row>
    <row r="8560" spans="4:4" customFormat="1" x14ac:dyDescent="0.35">
      <c r="D8560" s="35"/>
    </row>
    <row r="8561" spans="4:4" customFormat="1" x14ac:dyDescent="0.35">
      <c r="D8561" s="35"/>
    </row>
    <row r="8562" spans="4:4" customFormat="1" x14ac:dyDescent="0.35">
      <c r="D8562" s="35"/>
    </row>
    <row r="8563" spans="4:4" customFormat="1" x14ac:dyDescent="0.35">
      <c r="D8563" s="35"/>
    </row>
    <row r="8564" spans="4:4" customFormat="1" x14ac:dyDescent="0.35">
      <c r="D8564" s="35"/>
    </row>
    <row r="8565" spans="4:4" customFormat="1" x14ac:dyDescent="0.35">
      <c r="D8565" s="35"/>
    </row>
    <row r="8566" spans="4:4" customFormat="1" x14ac:dyDescent="0.35">
      <c r="D8566" s="35"/>
    </row>
    <row r="8567" spans="4:4" customFormat="1" x14ac:dyDescent="0.35">
      <c r="D8567" s="35"/>
    </row>
    <row r="8568" spans="4:4" customFormat="1" x14ac:dyDescent="0.35">
      <c r="D8568" s="35"/>
    </row>
    <row r="8569" spans="4:4" customFormat="1" x14ac:dyDescent="0.35">
      <c r="D8569" s="35"/>
    </row>
    <row r="8570" spans="4:4" customFormat="1" x14ac:dyDescent="0.35">
      <c r="D8570" s="35"/>
    </row>
    <row r="8571" spans="4:4" customFormat="1" x14ac:dyDescent="0.35">
      <c r="D8571" s="35"/>
    </row>
    <row r="8572" spans="4:4" customFormat="1" x14ac:dyDescent="0.35">
      <c r="D8572" s="35"/>
    </row>
    <row r="8573" spans="4:4" customFormat="1" x14ac:dyDescent="0.35">
      <c r="D8573" s="35"/>
    </row>
    <row r="8574" spans="4:4" customFormat="1" x14ac:dyDescent="0.35">
      <c r="D8574" s="35"/>
    </row>
    <row r="8575" spans="4:4" customFormat="1" x14ac:dyDescent="0.35">
      <c r="D8575" s="35"/>
    </row>
    <row r="8576" spans="4:4" customFormat="1" x14ac:dyDescent="0.35">
      <c r="D8576" s="35"/>
    </row>
    <row r="8577" spans="4:4" customFormat="1" x14ac:dyDescent="0.35">
      <c r="D8577" s="35"/>
    </row>
    <row r="8578" spans="4:4" customFormat="1" x14ac:dyDescent="0.35">
      <c r="D8578" s="35"/>
    </row>
    <row r="8579" spans="4:4" customFormat="1" x14ac:dyDescent="0.35">
      <c r="D8579" s="35"/>
    </row>
    <row r="8580" spans="4:4" customFormat="1" x14ac:dyDescent="0.35">
      <c r="D8580" s="35"/>
    </row>
    <row r="8581" spans="4:4" customFormat="1" x14ac:dyDescent="0.35">
      <c r="D8581" s="35"/>
    </row>
    <row r="8582" spans="4:4" customFormat="1" x14ac:dyDescent="0.35">
      <c r="D8582" s="35"/>
    </row>
    <row r="8583" spans="4:4" customFormat="1" x14ac:dyDescent="0.35">
      <c r="D8583" s="35"/>
    </row>
    <row r="8584" spans="4:4" customFormat="1" x14ac:dyDescent="0.35">
      <c r="D8584" s="35"/>
    </row>
    <row r="8585" spans="4:4" customFormat="1" x14ac:dyDescent="0.35">
      <c r="D8585" s="35"/>
    </row>
    <row r="8586" spans="4:4" customFormat="1" x14ac:dyDescent="0.35">
      <c r="D8586" s="35"/>
    </row>
    <row r="8587" spans="4:4" customFormat="1" x14ac:dyDescent="0.35">
      <c r="D8587" s="35"/>
    </row>
    <row r="8588" spans="4:4" customFormat="1" x14ac:dyDescent="0.35">
      <c r="D8588" s="35"/>
    </row>
    <row r="8589" spans="4:4" customFormat="1" x14ac:dyDescent="0.35">
      <c r="D8589" s="35"/>
    </row>
    <row r="8590" spans="4:4" customFormat="1" x14ac:dyDescent="0.35">
      <c r="D8590" s="35"/>
    </row>
    <row r="8591" spans="4:4" customFormat="1" x14ac:dyDescent="0.35">
      <c r="D8591" s="35"/>
    </row>
    <row r="8592" spans="4:4" customFormat="1" x14ac:dyDescent="0.35">
      <c r="D8592" s="35"/>
    </row>
    <row r="8593" spans="4:4" customFormat="1" x14ac:dyDescent="0.35">
      <c r="D8593" s="35"/>
    </row>
    <row r="8594" spans="4:4" customFormat="1" x14ac:dyDescent="0.35">
      <c r="D8594" s="35"/>
    </row>
    <row r="8595" spans="4:4" customFormat="1" x14ac:dyDescent="0.35">
      <c r="D8595" s="35"/>
    </row>
    <row r="8596" spans="4:4" customFormat="1" x14ac:dyDescent="0.35">
      <c r="D8596" s="35"/>
    </row>
    <row r="8597" spans="4:4" customFormat="1" x14ac:dyDescent="0.35">
      <c r="D8597" s="35"/>
    </row>
    <row r="8598" spans="4:4" customFormat="1" x14ac:dyDescent="0.35">
      <c r="D8598" s="35"/>
    </row>
    <row r="8599" spans="4:4" customFormat="1" x14ac:dyDescent="0.35">
      <c r="D8599" s="35"/>
    </row>
    <row r="8600" spans="4:4" customFormat="1" x14ac:dyDescent="0.35">
      <c r="D8600" s="35"/>
    </row>
    <row r="8601" spans="4:4" customFormat="1" x14ac:dyDescent="0.35">
      <c r="D8601" s="35"/>
    </row>
    <row r="8602" spans="4:4" customFormat="1" x14ac:dyDescent="0.35">
      <c r="D8602" s="35"/>
    </row>
    <row r="8603" spans="4:4" customFormat="1" x14ac:dyDescent="0.35">
      <c r="D8603" s="35"/>
    </row>
    <row r="8604" spans="4:4" customFormat="1" x14ac:dyDescent="0.35">
      <c r="D8604" s="35"/>
    </row>
    <row r="8605" spans="4:4" customFormat="1" x14ac:dyDescent="0.35">
      <c r="D8605" s="35"/>
    </row>
    <row r="8606" spans="4:4" customFormat="1" x14ac:dyDescent="0.35">
      <c r="D8606" s="35"/>
    </row>
    <row r="8607" spans="4:4" customFormat="1" x14ac:dyDescent="0.35">
      <c r="D8607" s="35"/>
    </row>
    <row r="8608" spans="4:4" customFormat="1" x14ac:dyDescent="0.35">
      <c r="D8608" s="35"/>
    </row>
    <row r="8609" spans="4:4" customFormat="1" x14ac:dyDescent="0.35">
      <c r="D8609" s="35"/>
    </row>
    <row r="8610" spans="4:4" customFormat="1" x14ac:dyDescent="0.35">
      <c r="D8610" s="35"/>
    </row>
    <row r="8611" spans="4:4" customFormat="1" x14ac:dyDescent="0.35">
      <c r="D8611" s="35"/>
    </row>
    <row r="8612" spans="4:4" customFormat="1" x14ac:dyDescent="0.35">
      <c r="D8612" s="35"/>
    </row>
    <row r="8613" spans="4:4" customFormat="1" x14ac:dyDescent="0.35">
      <c r="D8613" s="35"/>
    </row>
    <row r="8614" spans="4:4" customFormat="1" x14ac:dyDescent="0.35">
      <c r="D8614" s="35"/>
    </row>
    <row r="8615" spans="4:4" customFormat="1" x14ac:dyDescent="0.35">
      <c r="D8615" s="35"/>
    </row>
    <row r="8616" spans="4:4" customFormat="1" x14ac:dyDescent="0.35">
      <c r="D8616" s="35"/>
    </row>
    <row r="8617" spans="4:4" customFormat="1" x14ac:dyDescent="0.35">
      <c r="D8617" s="35"/>
    </row>
    <row r="8618" spans="4:4" customFormat="1" x14ac:dyDescent="0.35">
      <c r="D8618" s="35"/>
    </row>
    <row r="8619" spans="4:4" customFormat="1" x14ac:dyDescent="0.35">
      <c r="D8619" s="35"/>
    </row>
    <row r="8620" spans="4:4" customFormat="1" x14ac:dyDescent="0.35">
      <c r="D8620" s="35"/>
    </row>
    <row r="8621" spans="4:4" customFormat="1" x14ac:dyDescent="0.35">
      <c r="D8621" s="35"/>
    </row>
    <row r="8622" spans="4:4" customFormat="1" x14ac:dyDescent="0.35">
      <c r="D8622" s="35"/>
    </row>
    <row r="8623" spans="4:4" customFormat="1" x14ac:dyDescent="0.35">
      <c r="D8623" s="35"/>
    </row>
    <row r="8624" spans="4:4" customFormat="1" x14ac:dyDescent="0.35">
      <c r="D8624" s="35"/>
    </row>
    <row r="8625" spans="4:4" customFormat="1" x14ac:dyDescent="0.35">
      <c r="D8625" s="35"/>
    </row>
    <row r="8626" spans="4:4" customFormat="1" x14ac:dyDescent="0.35">
      <c r="D8626" s="35"/>
    </row>
    <row r="8627" spans="4:4" customFormat="1" x14ac:dyDescent="0.35">
      <c r="D8627" s="35"/>
    </row>
    <row r="8628" spans="4:4" customFormat="1" x14ac:dyDescent="0.35">
      <c r="D8628" s="35"/>
    </row>
    <row r="8629" spans="4:4" customFormat="1" x14ac:dyDescent="0.35">
      <c r="D8629" s="35"/>
    </row>
    <row r="8630" spans="4:4" customFormat="1" x14ac:dyDescent="0.35">
      <c r="D8630" s="35"/>
    </row>
    <row r="8631" spans="4:4" customFormat="1" x14ac:dyDescent="0.35">
      <c r="D8631" s="35"/>
    </row>
    <row r="8632" spans="4:4" customFormat="1" x14ac:dyDescent="0.35">
      <c r="D8632" s="35"/>
    </row>
    <row r="8633" spans="4:4" customFormat="1" x14ac:dyDescent="0.35">
      <c r="D8633" s="35"/>
    </row>
    <row r="8634" spans="4:4" customFormat="1" x14ac:dyDescent="0.35">
      <c r="D8634" s="35"/>
    </row>
    <row r="8635" spans="4:4" customFormat="1" x14ac:dyDescent="0.35">
      <c r="D8635" s="35"/>
    </row>
    <row r="8636" spans="4:4" customFormat="1" x14ac:dyDescent="0.35">
      <c r="D8636" s="35"/>
    </row>
    <row r="8637" spans="4:4" customFormat="1" x14ac:dyDescent="0.35">
      <c r="D8637" s="35"/>
    </row>
    <row r="8638" spans="4:4" customFormat="1" x14ac:dyDescent="0.35">
      <c r="D8638" s="35"/>
    </row>
    <row r="8639" spans="4:4" customFormat="1" x14ac:dyDescent="0.35">
      <c r="D8639" s="35"/>
    </row>
    <row r="8640" spans="4:4" customFormat="1" x14ac:dyDescent="0.35">
      <c r="D8640" s="35"/>
    </row>
    <row r="8641" spans="4:4" customFormat="1" x14ac:dyDescent="0.35">
      <c r="D8641" s="35"/>
    </row>
    <row r="8642" spans="4:4" customFormat="1" x14ac:dyDescent="0.35">
      <c r="D8642" s="35"/>
    </row>
    <row r="8643" spans="4:4" customFormat="1" x14ac:dyDescent="0.35">
      <c r="D8643" s="35"/>
    </row>
    <row r="8644" spans="4:4" customFormat="1" x14ac:dyDescent="0.35">
      <c r="D8644" s="35"/>
    </row>
    <row r="8645" spans="4:4" customFormat="1" x14ac:dyDescent="0.35">
      <c r="D8645" s="35"/>
    </row>
    <row r="8646" spans="4:4" customFormat="1" x14ac:dyDescent="0.35">
      <c r="D8646" s="35"/>
    </row>
    <row r="8647" spans="4:4" customFormat="1" x14ac:dyDescent="0.35">
      <c r="D8647" s="35"/>
    </row>
    <row r="8648" spans="4:4" customFormat="1" x14ac:dyDescent="0.35">
      <c r="D8648" s="35"/>
    </row>
    <row r="8649" spans="4:4" customFormat="1" x14ac:dyDescent="0.35">
      <c r="D8649" s="35"/>
    </row>
    <row r="8650" spans="4:4" customFormat="1" x14ac:dyDescent="0.35">
      <c r="D8650" s="35"/>
    </row>
    <row r="8651" spans="4:4" customFormat="1" x14ac:dyDescent="0.35">
      <c r="D8651" s="35"/>
    </row>
    <row r="8652" spans="4:4" customFormat="1" x14ac:dyDescent="0.35">
      <c r="D8652" s="35"/>
    </row>
    <row r="8653" spans="4:4" customFormat="1" x14ac:dyDescent="0.35">
      <c r="D8653" s="35"/>
    </row>
    <row r="8654" spans="4:4" customFormat="1" x14ac:dyDescent="0.35">
      <c r="D8654" s="35"/>
    </row>
    <row r="8655" spans="4:4" customFormat="1" x14ac:dyDescent="0.35">
      <c r="D8655" s="35"/>
    </row>
    <row r="8656" spans="4:4" customFormat="1" x14ac:dyDescent="0.35">
      <c r="D8656" s="35"/>
    </row>
    <row r="8657" spans="4:4" customFormat="1" x14ac:dyDescent="0.35">
      <c r="D8657" s="35"/>
    </row>
    <row r="8658" spans="4:4" customFormat="1" x14ac:dyDescent="0.35">
      <c r="D8658" s="35"/>
    </row>
    <row r="8659" spans="4:4" customFormat="1" x14ac:dyDescent="0.35">
      <c r="D8659" s="35"/>
    </row>
    <row r="8660" spans="4:4" customFormat="1" x14ac:dyDescent="0.35">
      <c r="D8660" s="35"/>
    </row>
    <row r="8661" spans="4:4" customFormat="1" x14ac:dyDescent="0.35">
      <c r="D8661" s="35"/>
    </row>
    <row r="8662" spans="4:4" customFormat="1" x14ac:dyDescent="0.35">
      <c r="D8662" s="35"/>
    </row>
    <row r="8663" spans="4:4" customFormat="1" x14ac:dyDescent="0.35">
      <c r="D8663" s="35"/>
    </row>
    <row r="8664" spans="4:4" customFormat="1" x14ac:dyDescent="0.35">
      <c r="D8664" s="35"/>
    </row>
    <row r="8665" spans="4:4" customFormat="1" x14ac:dyDescent="0.35">
      <c r="D8665" s="35"/>
    </row>
    <row r="8666" spans="4:4" customFormat="1" x14ac:dyDescent="0.35">
      <c r="D8666" s="35"/>
    </row>
    <row r="8667" spans="4:4" customFormat="1" x14ac:dyDescent="0.35">
      <c r="D8667" s="35"/>
    </row>
    <row r="8668" spans="4:4" customFormat="1" x14ac:dyDescent="0.35">
      <c r="D8668" s="35"/>
    </row>
    <row r="8669" spans="4:4" customFormat="1" x14ac:dyDescent="0.35">
      <c r="D8669" s="35"/>
    </row>
    <row r="8670" spans="4:4" customFormat="1" x14ac:dyDescent="0.35">
      <c r="D8670" s="35"/>
    </row>
    <row r="8671" spans="4:4" customFormat="1" x14ac:dyDescent="0.35">
      <c r="D8671" s="35"/>
    </row>
    <row r="8672" spans="4:4" customFormat="1" x14ac:dyDescent="0.35">
      <c r="D8672" s="35"/>
    </row>
    <row r="8673" spans="4:4" customFormat="1" x14ac:dyDescent="0.35">
      <c r="D8673" s="35"/>
    </row>
    <row r="8674" spans="4:4" customFormat="1" x14ac:dyDescent="0.35">
      <c r="D8674" s="35"/>
    </row>
    <row r="8675" spans="4:4" customFormat="1" x14ac:dyDescent="0.35">
      <c r="D8675" s="35"/>
    </row>
    <row r="8676" spans="4:4" customFormat="1" x14ac:dyDescent="0.35">
      <c r="D8676" s="35"/>
    </row>
    <row r="8677" spans="4:4" customFormat="1" x14ac:dyDescent="0.35">
      <c r="D8677" s="35"/>
    </row>
    <row r="8678" spans="4:4" customFormat="1" x14ac:dyDescent="0.35">
      <c r="D8678" s="35"/>
    </row>
    <row r="8679" spans="4:4" customFormat="1" x14ac:dyDescent="0.35">
      <c r="D8679" s="35"/>
    </row>
    <row r="8680" spans="4:4" customFormat="1" x14ac:dyDescent="0.35">
      <c r="D8680" s="35"/>
    </row>
    <row r="8681" spans="4:4" customFormat="1" x14ac:dyDescent="0.35">
      <c r="D8681" s="35"/>
    </row>
    <row r="8682" spans="4:4" customFormat="1" x14ac:dyDescent="0.35">
      <c r="D8682" s="35"/>
    </row>
    <row r="8683" spans="4:4" customFormat="1" x14ac:dyDescent="0.35">
      <c r="D8683" s="35"/>
    </row>
    <row r="8684" spans="4:4" customFormat="1" x14ac:dyDescent="0.35">
      <c r="D8684" s="35"/>
    </row>
    <row r="8685" spans="4:4" customFormat="1" x14ac:dyDescent="0.35">
      <c r="D8685" s="35"/>
    </row>
    <row r="8686" spans="4:4" customFormat="1" x14ac:dyDescent="0.35">
      <c r="D8686" s="35"/>
    </row>
    <row r="8687" spans="4:4" customFormat="1" x14ac:dyDescent="0.35">
      <c r="D8687" s="35"/>
    </row>
    <row r="8688" spans="4:4" customFormat="1" x14ac:dyDescent="0.35">
      <c r="D8688" s="35"/>
    </row>
    <row r="8689" spans="4:4" customFormat="1" x14ac:dyDescent="0.35">
      <c r="D8689" s="35"/>
    </row>
    <row r="8690" spans="4:4" customFormat="1" x14ac:dyDescent="0.35">
      <c r="D8690" s="35"/>
    </row>
    <row r="8691" spans="4:4" customFormat="1" x14ac:dyDescent="0.35">
      <c r="D8691" s="35"/>
    </row>
    <row r="8692" spans="4:4" customFormat="1" x14ac:dyDescent="0.35">
      <c r="D8692" s="35"/>
    </row>
    <row r="8693" spans="4:4" customFormat="1" x14ac:dyDescent="0.35">
      <c r="D8693" s="35"/>
    </row>
    <row r="8694" spans="4:4" customFormat="1" x14ac:dyDescent="0.35">
      <c r="D8694" s="35"/>
    </row>
    <row r="8695" spans="4:4" customFormat="1" x14ac:dyDescent="0.35">
      <c r="D8695" s="35"/>
    </row>
    <row r="8696" spans="4:4" customFormat="1" x14ac:dyDescent="0.35">
      <c r="D8696" s="35"/>
    </row>
    <row r="8697" spans="4:4" customFormat="1" x14ac:dyDescent="0.35">
      <c r="D8697" s="35"/>
    </row>
    <row r="8698" spans="4:4" customFormat="1" x14ac:dyDescent="0.35">
      <c r="D8698" s="35"/>
    </row>
    <row r="8699" spans="4:4" customFormat="1" x14ac:dyDescent="0.35">
      <c r="D8699" s="35"/>
    </row>
    <row r="8700" spans="4:4" customFormat="1" x14ac:dyDescent="0.35">
      <c r="D8700" s="35"/>
    </row>
    <row r="8701" spans="4:4" customFormat="1" x14ac:dyDescent="0.35">
      <c r="D8701" s="35"/>
    </row>
    <row r="8702" spans="4:4" customFormat="1" x14ac:dyDescent="0.35">
      <c r="D8702" s="35"/>
    </row>
    <row r="8703" spans="4:4" customFormat="1" x14ac:dyDescent="0.35">
      <c r="D8703" s="35"/>
    </row>
    <row r="8704" spans="4:4" customFormat="1" x14ac:dyDescent="0.35">
      <c r="D8704" s="35"/>
    </row>
    <row r="8705" spans="4:4" customFormat="1" x14ac:dyDescent="0.35">
      <c r="D8705" s="35"/>
    </row>
    <row r="8706" spans="4:4" customFormat="1" x14ac:dyDescent="0.35">
      <c r="D8706" s="35"/>
    </row>
    <row r="8707" spans="4:4" customFormat="1" x14ac:dyDescent="0.35">
      <c r="D8707" s="35"/>
    </row>
    <row r="8708" spans="4:4" customFormat="1" x14ac:dyDescent="0.35">
      <c r="D8708" s="35"/>
    </row>
    <row r="8709" spans="4:4" customFormat="1" x14ac:dyDescent="0.35">
      <c r="D8709" s="35"/>
    </row>
    <row r="8710" spans="4:4" customFormat="1" x14ac:dyDescent="0.35">
      <c r="D8710" s="35"/>
    </row>
    <row r="8711" spans="4:4" customFormat="1" x14ac:dyDescent="0.35">
      <c r="D8711" s="35"/>
    </row>
    <row r="8712" spans="4:4" customFormat="1" x14ac:dyDescent="0.35">
      <c r="D8712" s="35"/>
    </row>
    <row r="8713" spans="4:4" customFormat="1" x14ac:dyDescent="0.35">
      <c r="D8713" s="35"/>
    </row>
    <row r="8714" spans="4:4" customFormat="1" x14ac:dyDescent="0.35">
      <c r="D8714" s="35"/>
    </row>
    <row r="8715" spans="4:4" customFormat="1" x14ac:dyDescent="0.35">
      <c r="D8715" s="35"/>
    </row>
    <row r="8716" spans="4:4" customFormat="1" x14ac:dyDescent="0.35">
      <c r="D8716" s="35"/>
    </row>
    <row r="8717" spans="4:4" customFormat="1" x14ac:dyDescent="0.35">
      <c r="D8717" s="35"/>
    </row>
    <row r="8718" spans="4:4" customFormat="1" x14ac:dyDescent="0.35">
      <c r="D8718" s="35"/>
    </row>
    <row r="8719" spans="4:4" customFormat="1" x14ac:dyDescent="0.35">
      <c r="D8719" s="35"/>
    </row>
    <row r="8720" spans="4:4" customFormat="1" x14ac:dyDescent="0.35">
      <c r="D8720" s="35"/>
    </row>
    <row r="8721" spans="4:4" customFormat="1" x14ac:dyDescent="0.35">
      <c r="D8721" s="35"/>
    </row>
    <row r="8722" spans="4:4" customFormat="1" x14ac:dyDescent="0.35">
      <c r="D8722" s="35"/>
    </row>
    <row r="8723" spans="4:4" customFormat="1" x14ac:dyDescent="0.35">
      <c r="D8723" s="35"/>
    </row>
    <row r="8724" spans="4:4" customFormat="1" x14ac:dyDescent="0.35">
      <c r="D8724" s="35"/>
    </row>
    <row r="8725" spans="4:4" customFormat="1" x14ac:dyDescent="0.35">
      <c r="D8725" s="35"/>
    </row>
    <row r="8726" spans="4:4" customFormat="1" x14ac:dyDescent="0.35">
      <c r="D8726" s="35"/>
    </row>
    <row r="8727" spans="4:4" customFormat="1" x14ac:dyDescent="0.35">
      <c r="D8727" s="35"/>
    </row>
    <row r="8728" spans="4:4" customFormat="1" x14ac:dyDescent="0.35">
      <c r="D8728" s="35"/>
    </row>
    <row r="8729" spans="4:4" customFormat="1" x14ac:dyDescent="0.35">
      <c r="D8729" s="35"/>
    </row>
    <row r="8730" spans="4:4" customFormat="1" x14ac:dyDescent="0.35">
      <c r="D8730" s="35"/>
    </row>
    <row r="8731" spans="4:4" customFormat="1" x14ac:dyDescent="0.35">
      <c r="D8731" s="35"/>
    </row>
    <row r="8732" spans="4:4" customFormat="1" x14ac:dyDescent="0.35">
      <c r="D8732" s="35"/>
    </row>
    <row r="8733" spans="4:4" customFormat="1" x14ac:dyDescent="0.35">
      <c r="D8733" s="35"/>
    </row>
    <row r="8734" spans="4:4" customFormat="1" x14ac:dyDescent="0.35">
      <c r="D8734" s="35"/>
    </row>
    <row r="8735" spans="4:4" customFormat="1" x14ac:dyDescent="0.35">
      <c r="D8735" s="35"/>
    </row>
    <row r="8736" spans="4:4" customFormat="1" x14ac:dyDescent="0.35">
      <c r="D8736" s="35"/>
    </row>
    <row r="8737" spans="4:4" customFormat="1" x14ac:dyDescent="0.35">
      <c r="D8737" s="35"/>
    </row>
    <row r="8738" spans="4:4" customFormat="1" x14ac:dyDescent="0.35">
      <c r="D8738" s="35"/>
    </row>
    <row r="8739" spans="4:4" customFormat="1" x14ac:dyDescent="0.35">
      <c r="D8739" s="35"/>
    </row>
    <row r="8740" spans="4:4" customFormat="1" x14ac:dyDescent="0.35">
      <c r="D8740" s="35"/>
    </row>
    <row r="8741" spans="4:4" customFormat="1" x14ac:dyDescent="0.35">
      <c r="D8741" s="35"/>
    </row>
    <row r="8742" spans="4:4" customFormat="1" x14ac:dyDescent="0.35">
      <c r="D8742" s="35"/>
    </row>
    <row r="8743" spans="4:4" customFormat="1" x14ac:dyDescent="0.35">
      <c r="D8743" s="35"/>
    </row>
    <row r="8744" spans="4:4" customFormat="1" x14ac:dyDescent="0.35">
      <c r="D8744" s="35"/>
    </row>
    <row r="8745" spans="4:4" customFormat="1" x14ac:dyDescent="0.35">
      <c r="D8745" s="35"/>
    </row>
    <row r="8746" spans="4:4" customFormat="1" x14ac:dyDescent="0.35">
      <c r="D8746" s="35"/>
    </row>
    <row r="8747" spans="4:4" customFormat="1" x14ac:dyDescent="0.35">
      <c r="D8747" s="35"/>
    </row>
    <row r="8748" spans="4:4" customFormat="1" x14ac:dyDescent="0.35">
      <c r="D8748" s="35"/>
    </row>
    <row r="8749" spans="4:4" customFormat="1" x14ac:dyDescent="0.35">
      <c r="D8749" s="35"/>
    </row>
    <row r="8750" spans="4:4" customFormat="1" x14ac:dyDescent="0.35">
      <c r="D8750" s="35"/>
    </row>
    <row r="8751" spans="4:4" customFormat="1" x14ac:dyDescent="0.35">
      <c r="D8751" s="35"/>
    </row>
    <row r="8752" spans="4:4" customFormat="1" x14ac:dyDescent="0.35">
      <c r="D8752" s="35"/>
    </row>
    <row r="8753" spans="4:4" customFormat="1" x14ac:dyDescent="0.35">
      <c r="D8753" s="35"/>
    </row>
    <row r="8754" spans="4:4" customFormat="1" x14ac:dyDescent="0.35">
      <c r="D8754" s="35"/>
    </row>
    <row r="8755" spans="4:4" customFormat="1" x14ac:dyDescent="0.35">
      <c r="D8755" s="35"/>
    </row>
    <row r="8756" spans="4:4" customFormat="1" x14ac:dyDescent="0.35">
      <c r="D8756" s="35"/>
    </row>
    <row r="8757" spans="4:4" customFormat="1" x14ac:dyDescent="0.35">
      <c r="D8757" s="35"/>
    </row>
    <row r="8758" spans="4:4" customFormat="1" x14ac:dyDescent="0.35">
      <c r="D8758" s="35"/>
    </row>
    <row r="8759" spans="4:4" customFormat="1" x14ac:dyDescent="0.35">
      <c r="D8759" s="35"/>
    </row>
    <row r="8760" spans="4:4" customFormat="1" x14ac:dyDescent="0.35">
      <c r="D8760" s="35"/>
    </row>
    <row r="8761" spans="4:4" customFormat="1" x14ac:dyDescent="0.35">
      <c r="D8761" s="35"/>
    </row>
    <row r="8762" spans="4:4" customFormat="1" x14ac:dyDescent="0.35">
      <c r="D8762" s="35"/>
    </row>
    <row r="8763" spans="4:4" customFormat="1" x14ac:dyDescent="0.35">
      <c r="D8763" s="35"/>
    </row>
    <row r="8764" spans="4:4" customFormat="1" x14ac:dyDescent="0.35">
      <c r="D8764" s="35"/>
    </row>
    <row r="8765" spans="4:4" customFormat="1" x14ac:dyDescent="0.35">
      <c r="D8765" s="35"/>
    </row>
    <row r="8766" spans="4:4" customFormat="1" x14ac:dyDescent="0.35">
      <c r="D8766" s="35"/>
    </row>
    <row r="8767" spans="4:4" customFormat="1" x14ac:dyDescent="0.35">
      <c r="D8767" s="35"/>
    </row>
    <row r="8768" spans="4:4" customFormat="1" x14ac:dyDescent="0.35">
      <c r="D8768" s="35"/>
    </row>
    <row r="8769" spans="4:4" customFormat="1" x14ac:dyDescent="0.35">
      <c r="D8769" s="35"/>
    </row>
    <row r="8770" spans="4:4" customFormat="1" x14ac:dyDescent="0.35">
      <c r="D8770" s="35"/>
    </row>
    <row r="8771" spans="4:4" customFormat="1" x14ac:dyDescent="0.35">
      <c r="D8771" s="35"/>
    </row>
    <row r="8772" spans="4:4" customFormat="1" x14ac:dyDescent="0.35">
      <c r="D8772" s="35"/>
    </row>
    <row r="8773" spans="4:4" customFormat="1" x14ac:dyDescent="0.35">
      <c r="D8773" s="35"/>
    </row>
    <row r="8774" spans="4:4" customFormat="1" x14ac:dyDescent="0.35">
      <c r="D8774" s="35"/>
    </row>
    <row r="8775" spans="4:4" customFormat="1" x14ac:dyDescent="0.35">
      <c r="D8775" s="35"/>
    </row>
    <row r="8776" spans="4:4" customFormat="1" x14ac:dyDescent="0.35">
      <c r="D8776" s="35"/>
    </row>
    <row r="8777" spans="4:4" customFormat="1" x14ac:dyDescent="0.35">
      <c r="D8777" s="35"/>
    </row>
    <row r="8778" spans="4:4" customFormat="1" x14ac:dyDescent="0.35">
      <c r="D8778" s="35"/>
    </row>
    <row r="8779" spans="4:4" customFormat="1" x14ac:dyDescent="0.35">
      <c r="D8779" s="35"/>
    </row>
    <row r="8780" spans="4:4" customFormat="1" x14ac:dyDescent="0.35">
      <c r="D8780" s="35"/>
    </row>
    <row r="8781" spans="4:4" customFormat="1" x14ac:dyDescent="0.35">
      <c r="D8781" s="35"/>
    </row>
    <row r="8782" spans="4:4" customFormat="1" x14ac:dyDescent="0.35">
      <c r="D8782" s="35"/>
    </row>
    <row r="8783" spans="4:4" customFormat="1" x14ac:dyDescent="0.35">
      <c r="D8783" s="35"/>
    </row>
    <row r="8784" spans="4:4" customFormat="1" x14ac:dyDescent="0.35">
      <c r="D8784" s="35"/>
    </row>
    <row r="8785" spans="4:4" customFormat="1" x14ac:dyDescent="0.35">
      <c r="D8785" s="35"/>
    </row>
    <row r="8786" spans="4:4" customFormat="1" x14ac:dyDescent="0.35">
      <c r="D8786" s="35"/>
    </row>
    <row r="8787" spans="4:4" customFormat="1" x14ac:dyDescent="0.35">
      <c r="D8787" s="35"/>
    </row>
    <row r="8788" spans="4:4" customFormat="1" x14ac:dyDescent="0.35">
      <c r="D8788" s="35"/>
    </row>
    <row r="8789" spans="4:4" customFormat="1" x14ac:dyDescent="0.35">
      <c r="D8789" s="35"/>
    </row>
    <row r="8790" spans="4:4" customFormat="1" x14ac:dyDescent="0.35">
      <c r="D8790" s="35"/>
    </row>
    <row r="8791" spans="4:4" customFormat="1" x14ac:dyDescent="0.35">
      <c r="D8791" s="35"/>
    </row>
    <row r="8792" spans="4:4" customFormat="1" x14ac:dyDescent="0.35">
      <c r="D8792" s="35"/>
    </row>
    <row r="8793" spans="4:4" customFormat="1" x14ac:dyDescent="0.35">
      <c r="D8793" s="35"/>
    </row>
    <row r="8794" spans="4:4" customFormat="1" x14ac:dyDescent="0.35">
      <c r="D8794" s="35"/>
    </row>
    <row r="8795" spans="4:4" customFormat="1" x14ac:dyDescent="0.35">
      <c r="D8795" s="35"/>
    </row>
    <row r="8796" spans="4:4" customFormat="1" x14ac:dyDescent="0.35">
      <c r="D8796" s="35"/>
    </row>
    <row r="8797" spans="4:4" customFormat="1" x14ac:dyDescent="0.35">
      <c r="D8797" s="35"/>
    </row>
    <row r="8798" spans="4:4" customFormat="1" x14ac:dyDescent="0.35">
      <c r="D8798" s="35"/>
    </row>
    <row r="8799" spans="4:4" customFormat="1" x14ac:dyDescent="0.35">
      <c r="D8799" s="35"/>
    </row>
    <row r="8800" spans="4:4" customFormat="1" x14ac:dyDescent="0.35">
      <c r="D8800" s="35"/>
    </row>
    <row r="8801" spans="4:4" customFormat="1" x14ac:dyDescent="0.35">
      <c r="D8801" s="35"/>
    </row>
    <row r="8802" spans="4:4" customFormat="1" x14ac:dyDescent="0.35">
      <c r="D8802" s="35"/>
    </row>
    <row r="8803" spans="4:4" customFormat="1" x14ac:dyDescent="0.35">
      <c r="D8803" s="35"/>
    </row>
    <row r="8804" spans="4:4" customFormat="1" x14ac:dyDescent="0.35">
      <c r="D8804" s="35"/>
    </row>
    <row r="8805" spans="4:4" customFormat="1" x14ac:dyDescent="0.35">
      <c r="D8805" s="35"/>
    </row>
    <row r="8806" spans="4:4" customFormat="1" x14ac:dyDescent="0.35">
      <c r="D8806" s="35"/>
    </row>
    <row r="8807" spans="4:4" customFormat="1" x14ac:dyDescent="0.35">
      <c r="D8807" s="35"/>
    </row>
    <row r="8808" spans="4:4" customFormat="1" x14ac:dyDescent="0.35">
      <c r="D8808" s="35"/>
    </row>
    <row r="8809" spans="4:4" customFormat="1" x14ac:dyDescent="0.35">
      <c r="D8809" s="35"/>
    </row>
    <row r="8810" spans="4:4" customFormat="1" x14ac:dyDescent="0.35">
      <c r="D8810" s="35"/>
    </row>
    <row r="8811" spans="4:4" customFormat="1" x14ac:dyDescent="0.35">
      <c r="D8811" s="35"/>
    </row>
    <row r="8812" spans="4:4" customFormat="1" x14ac:dyDescent="0.35">
      <c r="D8812" s="35"/>
    </row>
    <row r="8813" spans="4:4" customFormat="1" x14ac:dyDescent="0.35">
      <c r="D8813" s="35"/>
    </row>
    <row r="8814" spans="4:4" customFormat="1" x14ac:dyDescent="0.35">
      <c r="D8814" s="35"/>
    </row>
    <row r="8815" spans="4:4" customFormat="1" x14ac:dyDescent="0.35">
      <c r="D8815" s="35"/>
    </row>
    <row r="8816" spans="4:4" customFormat="1" x14ac:dyDescent="0.35">
      <c r="D8816" s="35"/>
    </row>
    <row r="8817" spans="4:4" customFormat="1" x14ac:dyDescent="0.35">
      <c r="D8817" s="35"/>
    </row>
    <row r="8818" spans="4:4" customFormat="1" x14ac:dyDescent="0.35">
      <c r="D8818" s="35"/>
    </row>
    <row r="8819" spans="4:4" customFormat="1" x14ac:dyDescent="0.35">
      <c r="D8819" s="35"/>
    </row>
    <row r="8820" spans="4:4" customFormat="1" x14ac:dyDescent="0.35">
      <c r="D8820" s="35"/>
    </row>
    <row r="8821" spans="4:4" customFormat="1" x14ac:dyDescent="0.35">
      <c r="D8821" s="35"/>
    </row>
    <row r="8822" spans="4:4" customFormat="1" x14ac:dyDescent="0.35">
      <c r="D8822" s="35"/>
    </row>
    <row r="8823" spans="4:4" customFormat="1" x14ac:dyDescent="0.35">
      <c r="D8823" s="35"/>
    </row>
    <row r="8824" spans="4:4" customFormat="1" x14ac:dyDescent="0.35">
      <c r="D8824" s="35"/>
    </row>
    <row r="8825" spans="4:4" customFormat="1" x14ac:dyDescent="0.35">
      <c r="D8825" s="35"/>
    </row>
    <row r="8826" spans="4:4" customFormat="1" x14ac:dyDescent="0.35">
      <c r="D8826" s="35"/>
    </row>
    <row r="8827" spans="4:4" customFormat="1" x14ac:dyDescent="0.35">
      <c r="D8827" s="35"/>
    </row>
    <row r="8828" spans="4:4" customFormat="1" x14ac:dyDescent="0.35">
      <c r="D8828" s="35"/>
    </row>
    <row r="8829" spans="4:4" customFormat="1" x14ac:dyDescent="0.35">
      <c r="D8829" s="35"/>
    </row>
    <row r="8830" spans="4:4" customFormat="1" x14ac:dyDescent="0.35">
      <c r="D8830" s="35"/>
    </row>
    <row r="8831" spans="4:4" customFormat="1" x14ac:dyDescent="0.35">
      <c r="D8831" s="35"/>
    </row>
    <row r="8832" spans="4:4" customFormat="1" x14ac:dyDescent="0.35">
      <c r="D8832" s="35"/>
    </row>
    <row r="8833" spans="4:4" customFormat="1" x14ac:dyDescent="0.35">
      <c r="D8833" s="35"/>
    </row>
    <row r="8834" spans="4:4" customFormat="1" x14ac:dyDescent="0.35">
      <c r="D8834" s="35"/>
    </row>
    <row r="8835" spans="4:4" customFormat="1" x14ac:dyDescent="0.35">
      <c r="D8835" s="35"/>
    </row>
    <row r="8836" spans="4:4" customFormat="1" x14ac:dyDescent="0.35">
      <c r="D8836" s="35"/>
    </row>
    <row r="8837" spans="4:4" customFormat="1" x14ac:dyDescent="0.35">
      <c r="D8837" s="35"/>
    </row>
    <row r="8838" spans="4:4" customFormat="1" x14ac:dyDescent="0.35">
      <c r="D8838" s="35"/>
    </row>
    <row r="8839" spans="4:4" customFormat="1" x14ac:dyDescent="0.35">
      <c r="D8839" s="35"/>
    </row>
    <row r="8840" spans="4:4" customFormat="1" x14ac:dyDescent="0.35">
      <c r="D8840" s="35"/>
    </row>
    <row r="8841" spans="4:4" customFormat="1" x14ac:dyDescent="0.35">
      <c r="D8841" s="35"/>
    </row>
    <row r="8842" spans="4:4" customFormat="1" x14ac:dyDescent="0.35">
      <c r="D8842" s="35"/>
    </row>
    <row r="8843" spans="4:4" customFormat="1" x14ac:dyDescent="0.35">
      <c r="D8843" s="35"/>
    </row>
    <row r="8844" spans="4:4" customFormat="1" x14ac:dyDescent="0.35">
      <c r="D8844" s="35"/>
    </row>
    <row r="8845" spans="4:4" customFormat="1" x14ac:dyDescent="0.35">
      <c r="D8845" s="35"/>
    </row>
    <row r="8846" spans="4:4" customFormat="1" x14ac:dyDescent="0.35">
      <c r="D8846" s="35"/>
    </row>
    <row r="8847" spans="4:4" customFormat="1" x14ac:dyDescent="0.35">
      <c r="D8847" s="35"/>
    </row>
    <row r="8848" spans="4:4" customFormat="1" x14ac:dyDescent="0.35">
      <c r="D8848" s="35"/>
    </row>
    <row r="8849" spans="4:4" customFormat="1" x14ac:dyDescent="0.35">
      <c r="D8849" s="35"/>
    </row>
    <row r="8850" spans="4:4" customFormat="1" x14ac:dyDescent="0.35">
      <c r="D8850" s="35"/>
    </row>
    <row r="8851" spans="4:4" customFormat="1" x14ac:dyDescent="0.35">
      <c r="D8851" s="35"/>
    </row>
    <row r="8852" spans="4:4" customFormat="1" x14ac:dyDescent="0.35">
      <c r="D8852" s="35"/>
    </row>
    <row r="8853" spans="4:4" customFormat="1" x14ac:dyDescent="0.35">
      <c r="D8853" s="35"/>
    </row>
    <row r="8854" spans="4:4" customFormat="1" x14ac:dyDescent="0.35">
      <c r="D8854" s="35"/>
    </row>
    <row r="8855" spans="4:4" customFormat="1" x14ac:dyDescent="0.35">
      <c r="D8855" s="35"/>
    </row>
    <row r="8856" spans="4:4" customFormat="1" x14ac:dyDescent="0.35">
      <c r="D8856" s="35"/>
    </row>
    <row r="8857" spans="4:4" customFormat="1" x14ac:dyDescent="0.35">
      <c r="D8857" s="35"/>
    </row>
    <row r="8858" spans="4:4" customFormat="1" x14ac:dyDescent="0.35">
      <c r="D8858" s="35"/>
    </row>
    <row r="8859" spans="4:4" customFormat="1" x14ac:dyDescent="0.35">
      <c r="D8859" s="35"/>
    </row>
    <row r="8860" spans="4:4" customFormat="1" x14ac:dyDescent="0.35">
      <c r="D8860" s="35"/>
    </row>
    <row r="8861" spans="4:4" customFormat="1" x14ac:dyDescent="0.35">
      <c r="D8861" s="35"/>
    </row>
    <row r="8862" spans="4:4" customFormat="1" x14ac:dyDescent="0.35">
      <c r="D8862" s="35"/>
    </row>
    <row r="8863" spans="4:4" customFormat="1" x14ac:dyDescent="0.35">
      <c r="D8863" s="35"/>
    </row>
    <row r="8864" spans="4:4" customFormat="1" x14ac:dyDescent="0.35">
      <c r="D8864" s="35"/>
    </row>
    <row r="8865" spans="4:4" customFormat="1" x14ac:dyDescent="0.35">
      <c r="D8865" s="35"/>
    </row>
    <row r="8866" spans="4:4" customFormat="1" x14ac:dyDescent="0.35">
      <c r="D8866" s="35"/>
    </row>
    <row r="8867" spans="4:4" customFormat="1" x14ac:dyDescent="0.35">
      <c r="D8867" s="35"/>
    </row>
    <row r="8868" spans="4:4" customFormat="1" x14ac:dyDescent="0.35">
      <c r="D8868" s="35"/>
    </row>
    <row r="8869" spans="4:4" customFormat="1" x14ac:dyDescent="0.35">
      <c r="D8869" s="35"/>
    </row>
    <row r="8870" spans="4:4" customFormat="1" x14ac:dyDescent="0.35">
      <c r="D8870" s="35"/>
    </row>
    <row r="8871" spans="4:4" customFormat="1" x14ac:dyDescent="0.35">
      <c r="D8871" s="35"/>
    </row>
    <row r="8872" spans="4:4" customFormat="1" x14ac:dyDescent="0.35">
      <c r="D8872" s="35"/>
    </row>
    <row r="8873" spans="4:4" customFormat="1" x14ac:dyDescent="0.35">
      <c r="D8873" s="35"/>
    </row>
    <row r="8874" spans="4:4" customFormat="1" x14ac:dyDescent="0.35">
      <c r="D8874" s="35"/>
    </row>
    <row r="8875" spans="4:4" customFormat="1" x14ac:dyDescent="0.35">
      <c r="D8875" s="35"/>
    </row>
    <row r="8876" spans="4:4" customFormat="1" x14ac:dyDescent="0.35">
      <c r="D8876" s="35"/>
    </row>
    <row r="8877" spans="4:4" customFormat="1" x14ac:dyDescent="0.35">
      <c r="D8877" s="35"/>
    </row>
    <row r="8878" spans="4:4" customFormat="1" x14ac:dyDescent="0.35">
      <c r="D8878" s="35"/>
    </row>
    <row r="8879" spans="4:4" customFormat="1" x14ac:dyDescent="0.35">
      <c r="D8879" s="35"/>
    </row>
    <row r="8880" spans="4:4" customFormat="1" x14ac:dyDescent="0.35">
      <c r="D8880" s="35"/>
    </row>
    <row r="8881" spans="4:4" customFormat="1" x14ac:dyDescent="0.35">
      <c r="D8881" s="35"/>
    </row>
    <row r="8882" spans="4:4" customFormat="1" x14ac:dyDescent="0.35">
      <c r="D8882" s="35"/>
    </row>
    <row r="8883" spans="4:4" customFormat="1" x14ac:dyDescent="0.35">
      <c r="D8883" s="35"/>
    </row>
    <row r="8884" spans="4:4" customFormat="1" x14ac:dyDescent="0.35">
      <c r="D8884" s="35"/>
    </row>
    <row r="8885" spans="4:4" customFormat="1" x14ac:dyDescent="0.35">
      <c r="D8885" s="35"/>
    </row>
    <row r="8886" spans="4:4" customFormat="1" x14ac:dyDescent="0.35">
      <c r="D8886" s="35"/>
    </row>
    <row r="8887" spans="4:4" customFormat="1" x14ac:dyDescent="0.35">
      <c r="D8887" s="35"/>
    </row>
    <row r="8888" spans="4:4" customFormat="1" x14ac:dyDescent="0.35">
      <c r="D8888" s="35"/>
    </row>
    <row r="8889" spans="4:4" customFormat="1" x14ac:dyDescent="0.35">
      <c r="D8889" s="35"/>
    </row>
    <row r="8890" spans="4:4" customFormat="1" x14ac:dyDescent="0.35">
      <c r="D8890" s="35"/>
    </row>
    <row r="8891" spans="4:4" customFormat="1" x14ac:dyDescent="0.35">
      <c r="D8891" s="35"/>
    </row>
    <row r="8892" spans="4:4" customFormat="1" x14ac:dyDescent="0.35">
      <c r="D8892" s="35"/>
    </row>
    <row r="8893" spans="4:4" customFormat="1" x14ac:dyDescent="0.35">
      <c r="D8893" s="35"/>
    </row>
    <row r="8894" spans="4:4" customFormat="1" x14ac:dyDescent="0.35">
      <c r="D8894" s="35"/>
    </row>
    <row r="8895" spans="4:4" customFormat="1" x14ac:dyDescent="0.35">
      <c r="D8895" s="35"/>
    </row>
    <row r="8896" spans="4:4" customFormat="1" x14ac:dyDescent="0.35">
      <c r="D8896" s="35"/>
    </row>
    <row r="8897" spans="4:4" customFormat="1" x14ac:dyDescent="0.35">
      <c r="D8897" s="35"/>
    </row>
    <row r="8898" spans="4:4" customFormat="1" x14ac:dyDescent="0.35">
      <c r="D8898" s="35"/>
    </row>
    <row r="8899" spans="4:4" customFormat="1" x14ac:dyDescent="0.35">
      <c r="D8899" s="35"/>
    </row>
    <row r="8900" spans="4:4" customFormat="1" x14ac:dyDescent="0.35">
      <c r="D8900" s="35"/>
    </row>
    <row r="8901" spans="4:4" customFormat="1" x14ac:dyDescent="0.35">
      <c r="D8901" s="35"/>
    </row>
    <row r="8902" spans="4:4" customFormat="1" x14ac:dyDescent="0.35">
      <c r="D8902" s="35"/>
    </row>
    <row r="8903" spans="4:4" customFormat="1" x14ac:dyDescent="0.35">
      <c r="D8903" s="35"/>
    </row>
    <row r="8904" spans="4:4" customFormat="1" x14ac:dyDescent="0.35">
      <c r="D8904" s="35"/>
    </row>
    <row r="8905" spans="4:4" customFormat="1" x14ac:dyDescent="0.35">
      <c r="D8905" s="35"/>
    </row>
    <row r="8906" spans="4:4" customFormat="1" x14ac:dyDescent="0.35">
      <c r="D8906" s="35"/>
    </row>
    <row r="8907" spans="4:4" customFormat="1" x14ac:dyDescent="0.35">
      <c r="D8907" s="35"/>
    </row>
    <row r="8908" spans="4:4" customFormat="1" x14ac:dyDescent="0.35">
      <c r="D8908" s="35"/>
    </row>
    <row r="8909" spans="4:4" customFormat="1" x14ac:dyDescent="0.35">
      <c r="D8909" s="35"/>
    </row>
    <row r="8910" spans="4:4" customFormat="1" x14ac:dyDescent="0.35">
      <c r="D8910" s="35"/>
    </row>
    <row r="8911" spans="4:4" customFormat="1" x14ac:dyDescent="0.35">
      <c r="D8911" s="35"/>
    </row>
    <row r="8912" spans="4:4" customFormat="1" x14ac:dyDescent="0.35">
      <c r="D8912" s="35"/>
    </row>
    <row r="8913" spans="4:4" customFormat="1" x14ac:dyDescent="0.35">
      <c r="D8913" s="35"/>
    </row>
    <row r="8914" spans="4:4" customFormat="1" x14ac:dyDescent="0.35">
      <c r="D8914" s="35"/>
    </row>
    <row r="8915" spans="4:4" customFormat="1" x14ac:dyDescent="0.35">
      <c r="D8915" s="35"/>
    </row>
    <row r="8916" spans="4:4" customFormat="1" x14ac:dyDescent="0.35">
      <c r="D8916" s="35"/>
    </row>
    <row r="8917" spans="4:4" customFormat="1" x14ac:dyDescent="0.35">
      <c r="D8917" s="35"/>
    </row>
    <row r="8918" spans="4:4" customFormat="1" x14ac:dyDescent="0.35">
      <c r="D8918" s="35"/>
    </row>
    <row r="8919" spans="4:4" customFormat="1" x14ac:dyDescent="0.35">
      <c r="D8919" s="35"/>
    </row>
    <row r="8920" spans="4:4" customFormat="1" x14ac:dyDescent="0.35">
      <c r="D8920" s="35"/>
    </row>
    <row r="8921" spans="4:4" customFormat="1" x14ac:dyDescent="0.35">
      <c r="D8921" s="35"/>
    </row>
    <row r="8922" spans="4:4" customFormat="1" x14ac:dyDescent="0.35">
      <c r="D8922" s="35"/>
    </row>
    <row r="8923" spans="4:4" customFormat="1" x14ac:dyDescent="0.35">
      <c r="D8923" s="35"/>
    </row>
    <row r="8924" spans="4:4" customFormat="1" x14ac:dyDescent="0.35">
      <c r="D8924" s="35"/>
    </row>
    <row r="8925" spans="4:4" customFormat="1" x14ac:dyDescent="0.35">
      <c r="D8925" s="35"/>
    </row>
    <row r="8926" spans="4:4" customFormat="1" x14ac:dyDescent="0.35">
      <c r="D8926" s="35"/>
    </row>
    <row r="8927" spans="4:4" customFormat="1" x14ac:dyDescent="0.35">
      <c r="D8927" s="35"/>
    </row>
    <row r="8928" spans="4:4" customFormat="1" x14ac:dyDescent="0.35">
      <c r="D8928" s="35"/>
    </row>
    <row r="8929" spans="4:4" customFormat="1" x14ac:dyDescent="0.35">
      <c r="D8929" s="35"/>
    </row>
    <row r="8930" spans="4:4" customFormat="1" x14ac:dyDescent="0.35">
      <c r="D8930" s="35"/>
    </row>
    <row r="8931" spans="4:4" customFormat="1" x14ac:dyDescent="0.35">
      <c r="D8931" s="35"/>
    </row>
    <row r="8932" spans="4:4" customFormat="1" x14ac:dyDescent="0.35">
      <c r="D8932" s="35"/>
    </row>
    <row r="8933" spans="4:4" customFormat="1" x14ac:dyDescent="0.35">
      <c r="D8933" s="35"/>
    </row>
    <row r="8934" spans="4:4" customFormat="1" x14ac:dyDescent="0.35">
      <c r="D8934" s="35"/>
    </row>
    <row r="8935" spans="4:4" customFormat="1" x14ac:dyDescent="0.35">
      <c r="D8935" s="35"/>
    </row>
    <row r="8936" spans="4:4" customFormat="1" x14ac:dyDescent="0.35">
      <c r="D8936" s="35"/>
    </row>
    <row r="8937" spans="4:4" customFormat="1" x14ac:dyDescent="0.35">
      <c r="D8937" s="35"/>
    </row>
    <row r="8938" spans="4:4" customFormat="1" x14ac:dyDescent="0.35">
      <c r="D8938" s="35"/>
    </row>
    <row r="8939" spans="4:4" customFormat="1" x14ac:dyDescent="0.35">
      <c r="D8939" s="35"/>
    </row>
    <row r="8940" spans="4:4" customFormat="1" x14ac:dyDescent="0.35">
      <c r="D8940" s="35"/>
    </row>
    <row r="8941" spans="4:4" customFormat="1" x14ac:dyDescent="0.35">
      <c r="D8941" s="35"/>
    </row>
    <row r="8942" spans="4:4" customFormat="1" x14ac:dyDescent="0.35">
      <c r="D8942" s="35"/>
    </row>
    <row r="8943" spans="4:4" customFormat="1" x14ac:dyDescent="0.35">
      <c r="D8943" s="35"/>
    </row>
    <row r="8944" spans="4:4" customFormat="1" x14ac:dyDescent="0.35">
      <c r="D8944" s="35"/>
    </row>
    <row r="8945" spans="4:4" customFormat="1" x14ac:dyDescent="0.35">
      <c r="D8945" s="35"/>
    </row>
    <row r="8946" spans="4:4" customFormat="1" x14ac:dyDescent="0.35">
      <c r="D8946" s="35"/>
    </row>
    <row r="8947" spans="4:4" customFormat="1" x14ac:dyDescent="0.35">
      <c r="D8947" s="35"/>
    </row>
    <row r="8948" spans="4:4" customFormat="1" x14ac:dyDescent="0.35">
      <c r="D8948" s="35"/>
    </row>
    <row r="8949" spans="4:4" customFormat="1" x14ac:dyDescent="0.35">
      <c r="D8949" s="35"/>
    </row>
    <row r="8950" spans="4:4" customFormat="1" x14ac:dyDescent="0.35">
      <c r="D8950" s="35"/>
    </row>
    <row r="8951" spans="4:4" customFormat="1" x14ac:dyDescent="0.35">
      <c r="D8951" s="35"/>
    </row>
    <row r="8952" spans="4:4" customFormat="1" x14ac:dyDescent="0.35">
      <c r="D8952" s="35"/>
    </row>
    <row r="8953" spans="4:4" customFormat="1" x14ac:dyDescent="0.35">
      <c r="D8953" s="35"/>
    </row>
    <row r="8954" spans="4:4" customFormat="1" x14ac:dyDescent="0.35">
      <c r="D8954" s="35"/>
    </row>
    <row r="8955" spans="4:4" customFormat="1" x14ac:dyDescent="0.35">
      <c r="D8955" s="35"/>
    </row>
    <row r="8956" spans="4:4" customFormat="1" x14ac:dyDescent="0.35">
      <c r="D8956" s="35"/>
    </row>
    <row r="8957" spans="4:4" customFormat="1" x14ac:dyDescent="0.35">
      <c r="D8957" s="35"/>
    </row>
    <row r="8958" spans="4:4" customFormat="1" x14ac:dyDescent="0.35">
      <c r="D8958" s="35"/>
    </row>
    <row r="8959" spans="4:4" customFormat="1" x14ac:dyDescent="0.35">
      <c r="D8959" s="35"/>
    </row>
    <row r="8960" spans="4:4" customFormat="1" x14ac:dyDescent="0.35">
      <c r="D8960" s="35"/>
    </row>
    <row r="8961" spans="4:4" customFormat="1" x14ac:dyDescent="0.35">
      <c r="D8961" s="35"/>
    </row>
    <row r="8962" spans="4:4" customFormat="1" x14ac:dyDescent="0.35">
      <c r="D8962" s="35"/>
    </row>
    <row r="8963" spans="4:4" customFormat="1" x14ac:dyDescent="0.35">
      <c r="D8963" s="35"/>
    </row>
    <row r="8964" spans="4:4" customFormat="1" x14ac:dyDescent="0.35">
      <c r="D8964" s="35"/>
    </row>
    <row r="8965" spans="4:4" customFormat="1" x14ac:dyDescent="0.35">
      <c r="D8965" s="35"/>
    </row>
    <row r="8966" spans="4:4" customFormat="1" x14ac:dyDescent="0.35">
      <c r="D8966" s="35"/>
    </row>
    <row r="8967" spans="4:4" customFormat="1" x14ac:dyDescent="0.35">
      <c r="D8967" s="35"/>
    </row>
    <row r="8968" spans="4:4" customFormat="1" x14ac:dyDescent="0.35">
      <c r="D8968" s="35"/>
    </row>
    <row r="8969" spans="4:4" customFormat="1" x14ac:dyDescent="0.35">
      <c r="D8969" s="35"/>
    </row>
    <row r="8970" spans="4:4" customFormat="1" x14ac:dyDescent="0.35">
      <c r="D8970" s="35"/>
    </row>
    <row r="8971" spans="4:4" customFormat="1" x14ac:dyDescent="0.35">
      <c r="D8971" s="35"/>
    </row>
    <row r="8972" spans="4:4" customFormat="1" x14ac:dyDescent="0.35">
      <c r="D8972" s="35"/>
    </row>
    <row r="8973" spans="4:4" customFormat="1" x14ac:dyDescent="0.35">
      <c r="D8973" s="35"/>
    </row>
    <row r="8974" spans="4:4" customFormat="1" x14ac:dyDescent="0.35">
      <c r="D8974" s="35"/>
    </row>
    <row r="8975" spans="4:4" customFormat="1" x14ac:dyDescent="0.35">
      <c r="D8975" s="35"/>
    </row>
    <row r="8976" spans="4:4" customFormat="1" x14ac:dyDescent="0.35">
      <c r="D8976" s="35"/>
    </row>
    <row r="8977" spans="4:4" customFormat="1" x14ac:dyDescent="0.35">
      <c r="D8977" s="35"/>
    </row>
    <row r="8978" spans="4:4" customFormat="1" x14ac:dyDescent="0.35">
      <c r="D8978" s="35"/>
    </row>
    <row r="8979" spans="4:4" customFormat="1" x14ac:dyDescent="0.35">
      <c r="D8979" s="35"/>
    </row>
    <row r="8980" spans="4:4" customFormat="1" x14ac:dyDescent="0.35">
      <c r="D8980" s="35"/>
    </row>
    <row r="8981" spans="4:4" customFormat="1" x14ac:dyDescent="0.35">
      <c r="D8981" s="35"/>
    </row>
    <row r="8982" spans="4:4" customFormat="1" x14ac:dyDescent="0.35">
      <c r="D8982" s="35"/>
    </row>
    <row r="8983" spans="4:4" customFormat="1" x14ac:dyDescent="0.35">
      <c r="D8983" s="35"/>
    </row>
    <row r="8984" spans="4:4" customFormat="1" x14ac:dyDescent="0.35">
      <c r="D8984" s="35"/>
    </row>
    <row r="8985" spans="4:4" customFormat="1" x14ac:dyDescent="0.35">
      <c r="D8985" s="35"/>
    </row>
    <row r="8986" spans="4:4" customFormat="1" x14ac:dyDescent="0.35">
      <c r="D8986" s="35"/>
    </row>
    <row r="8987" spans="4:4" customFormat="1" x14ac:dyDescent="0.35">
      <c r="D8987" s="35"/>
    </row>
    <row r="8988" spans="4:4" customFormat="1" x14ac:dyDescent="0.35">
      <c r="D8988" s="35"/>
    </row>
    <row r="8989" spans="4:4" customFormat="1" x14ac:dyDescent="0.35">
      <c r="D8989" s="35"/>
    </row>
    <row r="8990" spans="4:4" customFormat="1" x14ac:dyDescent="0.35">
      <c r="D8990" s="35"/>
    </row>
    <row r="8991" spans="4:4" customFormat="1" x14ac:dyDescent="0.35">
      <c r="D8991" s="35"/>
    </row>
    <row r="8992" spans="4:4" customFormat="1" x14ac:dyDescent="0.35">
      <c r="D8992" s="35"/>
    </row>
    <row r="8993" spans="4:4" customFormat="1" x14ac:dyDescent="0.35">
      <c r="D8993" s="35"/>
    </row>
    <row r="8994" spans="4:4" customFormat="1" x14ac:dyDescent="0.35">
      <c r="D8994" s="35"/>
    </row>
    <row r="8995" spans="4:4" customFormat="1" x14ac:dyDescent="0.35">
      <c r="D8995" s="35"/>
    </row>
    <row r="8996" spans="4:4" customFormat="1" x14ac:dyDescent="0.35">
      <c r="D8996" s="35"/>
    </row>
    <row r="8997" spans="4:4" customFormat="1" x14ac:dyDescent="0.35">
      <c r="D8997" s="35"/>
    </row>
    <row r="8998" spans="4:4" customFormat="1" x14ac:dyDescent="0.35">
      <c r="D8998" s="35"/>
    </row>
    <row r="8999" spans="4:4" customFormat="1" x14ac:dyDescent="0.35">
      <c r="D8999" s="35"/>
    </row>
    <row r="9000" spans="4:4" customFormat="1" x14ac:dyDescent="0.35">
      <c r="D9000" s="35"/>
    </row>
    <row r="9001" spans="4:4" customFormat="1" x14ac:dyDescent="0.35">
      <c r="D9001" s="35"/>
    </row>
    <row r="9002" spans="4:4" customFormat="1" x14ac:dyDescent="0.35">
      <c r="D9002" s="35"/>
    </row>
    <row r="9003" spans="4:4" customFormat="1" x14ac:dyDescent="0.35">
      <c r="D9003" s="35"/>
    </row>
    <row r="9004" spans="4:4" customFormat="1" x14ac:dyDescent="0.35">
      <c r="D9004" s="35"/>
    </row>
    <row r="9005" spans="4:4" customFormat="1" x14ac:dyDescent="0.35">
      <c r="D9005" s="35"/>
    </row>
    <row r="9006" spans="4:4" customFormat="1" x14ac:dyDescent="0.35">
      <c r="D9006" s="35"/>
    </row>
    <row r="9007" spans="4:4" customFormat="1" x14ac:dyDescent="0.35">
      <c r="D9007" s="35"/>
    </row>
    <row r="9008" spans="4:4" customFormat="1" x14ac:dyDescent="0.35">
      <c r="D9008" s="35"/>
    </row>
    <row r="9009" spans="4:4" customFormat="1" x14ac:dyDescent="0.35">
      <c r="D9009" s="35"/>
    </row>
    <row r="9010" spans="4:4" customFormat="1" x14ac:dyDescent="0.35">
      <c r="D9010" s="35"/>
    </row>
    <row r="9011" spans="4:4" customFormat="1" x14ac:dyDescent="0.35">
      <c r="D9011" s="35"/>
    </row>
    <row r="9012" spans="4:4" customFormat="1" x14ac:dyDescent="0.35">
      <c r="D9012" s="35"/>
    </row>
    <row r="9013" spans="4:4" customFormat="1" x14ac:dyDescent="0.35">
      <c r="D9013" s="35"/>
    </row>
    <row r="9014" spans="4:4" customFormat="1" x14ac:dyDescent="0.35">
      <c r="D9014" s="35"/>
    </row>
    <row r="9015" spans="4:4" customFormat="1" x14ac:dyDescent="0.35">
      <c r="D9015" s="35"/>
    </row>
    <row r="9016" spans="4:4" customFormat="1" x14ac:dyDescent="0.35">
      <c r="D9016" s="35"/>
    </row>
    <row r="9017" spans="4:4" customFormat="1" x14ac:dyDescent="0.35">
      <c r="D9017" s="35"/>
    </row>
    <row r="9018" spans="4:4" customFormat="1" x14ac:dyDescent="0.35">
      <c r="D9018" s="35"/>
    </row>
    <row r="9019" spans="4:4" customFormat="1" x14ac:dyDescent="0.35">
      <c r="D9019" s="35"/>
    </row>
    <row r="9020" spans="4:4" customFormat="1" x14ac:dyDescent="0.35">
      <c r="D9020" s="35"/>
    </row>
    <row r="9021" spans="4:4" customFormat="1" x14ac:dyDescent="0.35">
      <c r="D9021" s="35"/>
    </row>
    <row r="9022" spans="4:4" customFormat="1" x14ac:dyDescent="0.35">
      <c r="D9022" s="35"/>
    </row>
    <row r="9023" spans="4:4" customFormat="1" x14ac:dyDescent="0.35">
      <c r="D9023" s="35"/>
    </row>
    <row r="9024" spans="4:4" customFormat="1" x14ac:dyDescent="0.35">
      <c r="D9024" s="35"/>
    </row>
    <row r="9025" spans="4:4" customFormat="1" x14ac:dyDescent="0.35">
      <c r="D9025" s="35"/>
    </row>
    <row r="9026" spans="4:4" customFormat="1" x14ac:dyDescent="0.35">
      <c r="D9026" s="35"/>
    </row>
    <row r="9027" spans="4:4" customFormat="1" x14ac:dyDescent="0.35">
      <c r="D9027" s="35"/>
    </row>
    <row r="9028" spans="4:4" customFormat="1" x14ac:dyDescent="0.35">
      <c r="D9028" s="35"/>
    </row>
    <row r="9029" spans="4:4" customFormat="1" x14ac:dyDescent="0.35">
      <c r="D9029" s="35"/>
    </row>
    <row r="9030" spans="4:4" customFormat="1" x14ac:dyDescent="0.35">
      <c r="D9030" s="35"/>
    </row>
    <row r="9031" spans="4:4" customFormat="1" x14ac:dyDescent="0.35">
      <c r="D9031" s="35"/>
    </row>
    <row r="9032" spans="4:4" customFormat="1" x14ac:dyDescent="0.35">
      <c r="D9032" s="35"/>
    </row>
    <row r="9033" spans="4:4" customFormat="1" x14ac:dyDescent="0.35">
      <c r="D9033" s="35"/>
    </row>
    <row r="9034" spans="4:4" customFormat="1" x14ac:dyDescent="0.35">
      <c r="D9034" s="35"/>
    </row>
    <row r="9035" spans="4:4" customFormat="1" x14ac:dyDescent="0.35">
      <c r="D9035" s="35"/>
    </row>
    <row r="9036" spans="4:4" customFormat="1" x14ac:dyDescent="0.35">
      <c r="D9036" s="35"/>
    </row>
    <row r="9037" spans="4:4" customFormat="1" x14ac:dyDescent="0.35">
      <c r="D9037" s="35"/>
    </row>
    <row r="9038" spans="4:4" customFormat="1" x14ac:dyDescent="0.35">
      <c r="D9038" s="35"/>
    </row>
    <row r="9039" spans="4:4" customFormat="1" x14ac:dyDescent="0.35">
      <c r="D9039" s="35"/>
    </row>
    <row r="9040" spans="4:4" customFormat="1" x14ac:dyDescent="0.35">
      <c r="D9040" s="35"/>
    </row>
    <row r="9041" spans="4:4" customFormat="1" x14ac:dyDescent="0.35">
      <c r="D9041" s="35"/>
    </row>
    <row r="9042" spans="4:4" customFormat="1" x14ac:dyDescent="0.35">
      <c r="D9042" s="35"/>
    </row>
    <row r="9043" spans="4:4" customFormat="1" x14ac:dyDescent="0.35">
      <c r="D9043" s="35"/>
    </row>
    <row r="9044" spans="4:4" customFormat="1" x14ac:dyDescent="0.35">
      <c r="D9044" s="35"/>
    </row>
    <row r="9045" spans="4:4" customFormat="1" x14ac:dyDescent="0.35">
      <c r="D9045" s="35"/>
    </row>
    <row r="9046" spans="4:4" customFormat="1" x14ac:dyDescent="0.35">
      <c r="D9046" s="35"/>
    </row>
    <row r="9047" spans="4:4" customFormat="1" x14ac:dyDescent="0.35">
      <c r="D9047" s="35"/>
    </row>
    <row r="9048" spans="4:4" customFormat="1" x14ac:dyDescent="0.35">
      <c r="D9048" s="35"/>
    </row>
    <row r="9049" spans="4:4" customFormat="1" x14ac:dyDescent="0.35">
      <c r="D9049" s="35"/>
    </row>
    <row r="9050" spans="4:4" customFormat="1" x14ac:dyDescent="0.35">
      <c r="D9050" s="35"/>
    </row>
    <row r="9051" spans="4:4" customFormat="1" x14ac:dyDescent="0.35">
      <c r="D9051" s="35"/>
    </row>
    <row r="9052" spans="4:4" customFormat="1" x14ac:dyDescent="0.35">
      <c r="D9052" s="35"/>
    </row>
    <row r="9053" spans="4:4" customFormat="1" x14ac:dyDescent="0.35">
      <c r="D9053" s="35"/>
    </row>
    <row r="9054" spans="4:4" customFormat="1" x14ac:dyDescent="0.35">
      <c r="D9054" s="35"/>
    </row>
    <row r="9055" spans="4:4" customFormat="1" x14ac:dyDescent="0.35">
      <c r="D9055" s="35"/>
    </row>
    <row r="9056" spans="4:4" customFormat="1" x14ac:dyDescent="0.35">
      <c r="D9056" s="35"/>
    </row>
    <row r="9057" spans="4:4" customFormat="1" x14ac:dyDescent="0.35">
      <c r="D9057" s="35"/>
    </row>
    <row r="9058" spans="4:4" customFormat="1" x14ac:dyDescent="0.35">
      <c r="D9058" s="35"/>
    </row>
    <row r="9059" spans="4:4" customFormat="1" x14ac:dyDescent="0.35">
      <c r="D9059" s="35"/>
    </row>
    <row r="9060" spans="4:4" customFormat="1" x14ac:dyDescent="0.35">
      <c r="D9060" s="35"/>
    </row>
    <row r="9061" spans="4:4" customFormat="1" x14ac:dyDescent="0.35">
      <c r="D9061" s="35"/>
    </row>
    <row r="9062" spans="4:4" customFormat="1" x14ac:dyDescent="0.35">
      <c r="D9062" s="35"/>
    </row>
    <row r="9063" spans="4:4" customFormat="1" x14ac:dyDescent="0.35">
      <c r="D9063" s="35"/>
    </row>
    <row r="9064" spans="4:4" customFormat="1" x14ac:dyDescent="0.35">
      <c r="D9064" s="35"/>
    </row>
    <row r="9065" spans="4:4" customFormat="1" x14ac:dyDescent="0.35">
      <c r="D9065" s="35"/>
    </row>
    <row r="9066" spans="4:4" customFormat="1" x14ac:dyDescent="0.35">
      <c r="D9066" s="35"/>
    </row>
    <row r="9067" spans="4:4" customFormat="1" x14ac:dyDescent="0.35">
      <c r="D9067" s="35"/>
    </row>
    <row r="9068" spans="4:4" customFormat="1" x14ac:dyDescent="0.35">
      <c r="D9068" s="35"/>
    </row>
    <row r="9069" spans="4:4" customFormat="1" x14ac:dyDescent="0.35">
      <c r="D9069" s="35"/>
    </row>
    <row r="9070" spans="4:4" customFormat="1" x14ac:dyDescent="0.35">
      <c r="D9070" s="35"/>
    </row>
    <row r="9071" spans="4:4" customFormat="1" x14ac:dyDescent="0.35">
      <c r="D9071" s="35"/>
    </row>
    <row r="9072" spans="4:4" customFormat="1" x14ac:dyDescent="0.35">
      <c r="D9072" s="35"/>
    </row>
    <row r="9073" spans="4:4" customFormat="1" x14ac:dyDescent="0.35">
      <c r="D9073" s="35"/>
    </row>
    <row r="9074" spans="4:4" customFormat="1" x14ac:dyDescent="0.35">
      <c r="D9074" s="35"/>
    </row>
    <row r="9075" spans="4:4" customFormat="1" x14ac:dyDescent="0.35">
      <c r="D9075" s="35"/>
    </row>
    <row r="9076" spans="4:4" customFormat="1" x14ac:dyDescent="0.35">
      <c r="D9076" s="35"/>
    </row>
    <row r="9077" spans="4:4" customFormat="1" x14ac:dyDescent="0.35">
      <c r="D9077" s="35"/>
    </row>
    <row r="9078" spans="4:4" customFormat="1" x14ac:dyDescent="0.35">
      <c r="D9078" s="35"/>
    </row>
    <row r="9079" spans="4:4" customFormat="1" x14ac:dyDescent="0.35">
      <c r="D9079" s="35"/>
    </row>
    <row r="9080" spans="4:4" customFormat="1" x14ac:dyDescent="0.35">
      <c r="D9080" s="35"/>
    </row>
    <row r="9081" spans="4:4" customFormat="1" x14ac:dyDescent="0.35">
      <c r="D9081" s="35"/>
    </row>
    <row r="9082" spans="4:4" customFormat="1" x14ac:dyDescent="0.35">
      <c r="D9082" s="35"/>
    </row>
    <row r="9083" spans="4:4" customFormat="1" x14ac:dyDescent="0.35">
      <c r="D9083" s="35"/>
    </row>
    <row r="9084" spans="4:4" customFormat="1" x14ac:dyDescent="0.35">
      <c r="D9084" s="35"/>
    </row>
    <row r="9085" spans="4:4" customFormat="1" x14ac:dyDescent="0.35">
      <c r="D9085" s="35"/>
    </row>
    <row r="9086" spans="4:4" customFormat="1" x14ac:dyDescent="0.35">
      <c r="D9086" s="35"/>
    </row>
    <row r="9087" spans="4:4" customFormat="1" x14ac:dyDescent="0.35">
      <c r="D9087" s="35"/>
    </row>
    <row r="9088" spans="4:4" customFormat="1" x14ac:dyDescent="0.35">
      <c r="D9088" s="35"/>
    </row>
    <row r="9089" spans="4:4" customFormat="1" x14ac:dyDescent="0.35">
      <c r="D9089" s="35"/>
    </row>
    <row r="9090" spans="4:4" customFormat="1" x14ac:dyDescent="0.35">
      <c r="D9090" s="35"/>
    </row>
    <row r="9091" spans="4:4" customFormat="1" x14ac:dyDescent="0.35">
      <c r="D9091" s="35"/>
    </row>
    <row r="9092" spans="4:4" customFormat="1" x14ac:dyDescent="0.35">
      <c r="D9092" s="35"/>
    </row>
    <row r="9093" spans="4:4" customFormat="1" x14ac:dyDescent="0.35">
      <c r="D9093" s="35"/>
    </row>
    <row r="9094" spans="4:4" customFormat="1" x14ac:dyDescent="0.35">
      <c r="D9094" s="35"/>
    </row>
    <row r="9095" spans="4:4" customFormat="1" x14ac:dyDescent="0.35">
      <c r="D9095" s="35"/>
    </row>
    <row r="9096" spans="4:4" customFormat="1" x14ac:dyDescent="0.35">
      <c r="D9096" s="35"/>
    </row>
    <row r="9097" spans="4:4" customFormat="1" x14ac:dyDescent="0.35">
      <c r="D9097" s="35"/>
    </row>
    <row r="9098" spans="4:4" customFormat="1" x14ac:dyDescent="0.35">
      <c r="D9098" s="35"/>
    </row>
    <row r="9099" spans="4:4" customFormat="1" x14ac:dyDescent="0.35">
      <c r="D9099" s="35"/>
    </row>
    <row r="9100" spans="4:4" customFormat="1" x14ac:dyDescent="0.35">
      <c r="D9100" s="35"/>
    </row>
    <row r="9101" spans="4:4" customFormat="1" x14ac:dyDescent="0.35">
      <c r="D9101" s="35"/>
    </row>
    <row r="9102" spans="4:4" customFormat="1" x14ac:dyDescent="0.35">
      <c r="D9102" s="35"/>
    </row>
    <row r="9103" spans="4:4" customFormat="1" x14ac:dyDescent="0.35">
      <c r="D9103" s="35"/>
    </row>
    <row r="9104" spans="4:4" customFormat="1" x14ac:dyDescent="0.35">
      <c r="D9104" s="35"/>
    </row>
    <row r="9105" spans="4:4" customFormat="1" x14ac:dyDescent="0.35">
      <c r="D9105" s="35"/>
    </row>
    <row r="9106" spans="4:4" customFormat="1" x14ac:dyDescent="0.35">
      <c r="D9106" s="35"/>
    </row>
    <row r="9107" spans="4:4" customFormat="1" x14ac:dyDescent="0.35">
      <c r="D9107" s="35"/>
    </row>
    <row r="9108" spans="4:4" customFormat="1" x14ac:dyDescent="0.35">
      <c r="D9108" s="35"/>
    </row>
    <row r="9109" spans="4:4" customFormat="1" x14ac:dyDescent="0.35">
      <c r="D9109" s="35"/>
    </row>
    <row r="9110" spans="4:4" customFormat="1" x14ac:dyDescent="0.35">
      <c r="D9110" s="35"/>
    </row>
    <row r="9111" spans="4:4" customFormat="1" x14ac:dyDescent="0.35">
      <c r="D9111" s="35"/>
    </row>
    <row r="9112" spans="4:4" customFormat="1" x14ac:dyDescent="0.35">
      <c r="D9112" s="35"/>
    </row>
    <row r="9113" spans="4:4" customFormat="1" x14ac:dyDescent="0.35">
      <c r="D9113" s="35"/>
    </row>
    <row r="9114" spans="4:4" customFormat="1" x14ac:dyDescent="0.35">
      <c r="D9114" s="35"/>
    </row>
    <row r="9115" spans="4:4" customFormat="1" x14ac:dyDescent="0.35">
      <c r="D9115" s="35"/>
    </row>
    <row r="9116" spans="4:4" customFormat="1" x14ac:dyDescent="0.35">
      <c r="D9116" s="35"/>
    </row>
    <row r="9117" spans="4:4" customFormat="1" x14ac:dyDescent="0.35">
      <c r="D9117" s="35"/>
    </row>
    <row r="9118" spans="4:4" customFormat="1" x14ac:dyDescent="0.35">
      <c r="D9118" s="35"/>
    </row>
    <row r="9119" spans="4:4" customFormat="1" x14ac:dyDescent="0.35">
      <c r="D9119" s="35"/>
    </row>
    <row r="9120" spans="4:4" customFormat="1" x14ac:dyDescent="0.35">
      <c r="D9120" s="35"/>
    </row>
    <row r="9121" spans="4:4" customFormat="1" x14ac:dyDescent="0.35">
      <c r="D9121" s="35"/>
    </row>
    <row r="9122" spans="4:4" customFormat="1" x14ac:dyDescent="0.35">
      <c r="D9122" s="35"/>
    </row>
    <row r="9123" spans="4:4" customFormat="1" x14ac:dyDescent="0.35">
      <c r="D9123" s="35"/>
    </row>
    <row r="9124" spans="4:4" customFormat="1" x14ac:dyDescent="0.35">
      <c r="D9124" s="35"/>
    </row>
    <row r="9125" spans="4:4" customFormat="1" x14ac:dyDescent="0.35">
      <c r="D9125" s="35"/>
    </row>
    <row r="9126" spans="4:4" customFormat="1" x14ac:dyDescent="0.35">
      <c r="D9126" s="35"/>
    </row>
    <row r="9127" spans="4:4" customFormat="1" x14ac:dyDescent="0.35">
      <c r="D9127" s="35"/>
    </row>
    <row r="9128" spans="4:4" customFormat="1" x14ac:dyDescent="0.35">
      <c r="D9128" s="35"/>
    </row>
    <row r="9129" spans="4:4" customFormat="1" x14ac:dyDescent="0.35">
      <c r="D9129" s="35"/>
    </row>
    <row r="9130" spans="4:4" customFormat="1" x14ac:dyDescent="0.35">
      <c r="D9130" s="35"/>
    </row>
    <row r="9131" spans="4:4" customFormat="1" x14ac:dyDescent="0.35">
      <c r="D9131" s="35"/>
    </row>
    <row r="9132" spans="4:4" customFormat="1" x14ac:dyDescent="0.35">
      <c r="D9132" s="35"/>
    </row>
    <row r="9133" spans="4:4" customFormat="1" x14ac:dyDescent="0.35">
      <c r="D9133" s="35"/>
    </row>
    <row r="9134" spans="4:4" customFormat="1" x14ac:dyDescent="0.35">
      <c r="D9134" s="35"/>
    </row>
    <row r="9135" spans="4:4" customFormat="1" x14ac:dyDescent="0.35">
      <c r="D9135" s="35"/>
    </row>
    <row r="9136" spans="4:4" customFormat="1" x14ac:dyDescent="0.35">
      <c r="D9136" s="35"/>
    </row>
    <row r="9137" spans="4:4" customFormat="1" x14ac:dyDescent="0.35">
      <c r="D9137" s="35"/>
    </row>
    <row r="9138" spans="4:4" customFormat="1" x14ac:dyDescent="0.35">
      <c r="D9138" s="35"/>
    </row>
    <row r="9139" spans="4:4" customFormat="1" x14ac:dyDescent="0.35">
      <c r="D9139" s="35"/>
    </row>
    <row r="9140" spans="4:4" customFormat="1" x14ac:dyDescent="0.35">
      <c r="D9140" s="35"/>
    </row>
    <row r="9141" spans="4:4" customFormat="1" x14ac:dyDescent="0.35">
      <c r="D9141" s="35"/>
    </row>
    <row r="9142" spans="4:4" customFormat="1" x14ac:dyDescent="0.35">
      <c r="D9142" s="35"/>
    </row>
    <row r="9143" spans="4:4" customFormat="1" x14ac:dyDescent="0.35">
      <c r="D9143" s="35"/>
    </row>
    <row r="9144" spans="4:4" customFormat="1" x14ac:dyDescent="0.35">
      <c r="D9144" s="35"/>
    </row>
    <row r="9145" spans="4:4" customFormat="1" x14ac:dyDescent="0.35">
      <c r="D9145" s="35"/>
    </row>
    <row r="9146" spans="4:4" customFormat="1" x14ac:dyDescent="0.35">
      <c r="D9146" s="35"/>
    </row>
    <row r="9147" spans="4:4" customFormat="1" x14ac:dyDescent="0.35">
      <c r="D9147" s="35"/>
    </row>
    <row r="9148" spans="4:4" customFormat="1" x14ac:dyDescent="0.35">
      <c r="D9148" s="35"/>
    </row>
    <row r="9149" spans="4:4" customFormat="1" x14ac:dyDescent="0.35">
      <c r="D9149" s="35"/>
    </row>
    <row r="9150" spans="4:4" customFormat="1" x14ac:dyDescent="0.35">
      <c r="D9150" s="35"/>
    </row>
    <row r="9151" spans="4:4" customFormat="1" x14ac:dyDescent="0.35">
      <c r="D9151" s="35"/>
    </row>
    <row r="9152" spans="4:4" customFormat="1" x14ac:dyDescent="0.35">
      <c r="D9152" s="35"/>
    </row>
    <row r="9153" spans="4:4" customFormat="1" x14ac:dyDescent="0.35">
      <c r="D9153" s="35"/>
    </row>
    <row r="9154" spans="4:4" customFormat="1" x14ac:dyDescent="0.35">
      <c r="D9154" s="35"/>
    </row>
    <row r="9155" spans="4:4" customFormat="1" x14ac:dyDescent="0.35">
      <c r="D9155" s="35"/>
    </row>
    <row r="9156" spans="4:4" customFormat="1" x14ac:dyDescent="0.35">
      <c r="D9156" s="35"/>
    </row>
    <row r="9157" spans="4:4" customFormat="1" x14ac:dyDescent="0.35">
      <c r="D9157" s="35"/>
    </row>
    <row r="9158" spans="4:4" customFormat="1" x14ac:dyDescent="0.35">
      <c r="D9158" s="35"/>
    </row>
    <row r="9159" spans="4:4" customFormat="1" x14ac:dyDescent="0.35">
      <c r="D9159" s="35"/>
    </row>
    <row r="9160" spans="4:4" customFormat="1" x14ac:dyDescent="0.35">
      <c r="D9160" s="35"/>
    </row>
    <row r="9161" spans="4:4" customFormat="1" x14ac:dyDescent="0.35">
      <c r="D9161" s="35"/>
    </row>
    <row r="9162" spans="4:4" customFormat="1" x14ac:dyDescent="0.35">
      <c r="D9162" s="35"/>
    </row>
    <row r="9163" spans="4:4" customFormat="1" x14ac:dyDescent="0.35">
      <c r="D9163" s="35"/>
    </row>
    <row r="9164" spans="4:4" customFormat="1" x14ac:dyDescent="0.35">
      <c r="D9164" s="35"/>
    </row>
    <row r="9165" spans="4:4" customFormat="1" x14ac:dyDescent="0.35">
      <c r="D9165" s="35"/>
    </row>
    <row r="9166" spans="4:4" customFormat="1" x14ac:dyDescent="0.35">
      <c r="D9166" s="35"/>
    </row>
    <row r="9167" spans="4:4" customFormat="1" x14ac:dyDescent="0.35">
      <c r="D9167" s="35"/>
    </row>
    <row r="9168" spans="4:4" customFormat="1" x14ac:dyDescent="0.35">
      <c r="D9168" s="35"/>
    </row>
    <row r="9169" spans="4:4" customFormat="1" x14ac:dyDescent="0.35">
      <c r="D9169" s="35"/>
    </row>
    <row r="9170" spans="4:4" customFormat="1" x14ac:dyDescent="0.35">
      <c r="D9170" s="35"/>
    </row>
    <row r="9171" spans="4:4" customFormat="1" x14ac:dyDescent="0.35">
      <c r="D9171" s="35"/>
    </row>
    <row r="9172" spans="4:4" customFormat="1" x14ac:dyDescent="0.35">
      <c r="D9172" s="35"/>
    </row>
    <row r="9173" spans="4:4" customFormat="1" x14ac:dyDescent="0.35">
      <c r="D9173" s="35"/>
    </row>
    <row r="9174" spans="4:4" customFormat="1" x14ac:dyDescent="0.35">
      <c r="D9174" s="35"/>
    </row>
    <row r="9175" spans="4:4" customFormat="1" x14ac:dyDescent="0.35">
      <c r="D9175" s="35"/>
    </row>
    <row r="9176" spans="4:4" customFormat="1" x14ac:dyDescent="0.35">
      <c r="D9176" s="35"/>
    </row>
    <row r="9177" spans="4:4" customFormat="1" x14ac:dyDescent="0.35">
      <c r="D9177" s="35"/>
    </row>
    <row r="9178" spans="4:4" customFormat="1" x14ac:dyDescent="0.35">
      <c r="D9178" s="35"/>
    </row>
    <row r="9179" spans="4:4" customFormat="1" x14ac:dyDescent="0.35">
      <c r="D9179" s="35"/>
    </row>
    <row r="9180" spans="4:4" customFormat="1" x14ac:dyDescent="0.35">
      <c r="D9180" s="35"/>
    </row>
    <row r="9181" spans="4:4" customFormat="1" x14ac:dyDescent="0.35">
      <c r="D9181" s="35"/>
    </row>
    <row r="9182" spans="4:4" customFormat="1" x14ac:dyDescent="0.35">
      <c r="D9182" s="35"/>
    </row>
    <row r="9183" spans="4:4" customFormat="1" x14ac:dyDescent="0.35">
      <c r="D9183" s="35"/>
    </row>
    <row r="9184" spans="4:4" customFormat="1" x14ac:dyDescent="0.35">
      <c r="D9184" s="35"/>
    </row>
    <row r="9185" spans="4:4" customFormat="1" x14ac:dyDescent="0.35">
      <c r="D9185" s="35"/>
    </row>
    <row r="9186" spans="4:4" customFormat="1" x14ac:dyDescent="0.35">
      <c r="D9186" s="35"/>
    </row>
    <row r="9187" spans="4:4" customFormat="1" x14ac:dyDescent="0.35">
      <c r="D9187" s="35"/>
    </row>
    <row r="9188" spans="4:4" customFormat="1" x14ac:dyDescent="0.35">
      <c r="D9188" s="35"/>
    </row>
    <row r="9189" spans="4:4" customFormat="1" x14ac:dyDescent="0.35">
      <c r="D9189" s="35"/>
    </row>
    <row r="9190" spans="4:4" customFormat="1" x14ac:dyDescent="0.35">
      <c r="D9190" s="35"/>
    </row>
    <row r="9191" spans="4:4" customFormat="1" x14ac:dyDescent="0.35">
      <c r="D9191" s="35"/>
    </row>
    <row r="9192" spans="4:4" customFormat="1" x14ac:dyDescent="0.35">
      <c r="D9192" s="35"/>
    </row>
    <row r="9193" spans="4:4" customFormat="1" x14ac:dyDescent="0.35">
      <c r="D9193" s="35"/>
    </row>
    <row r="9194" spans="4:4" customFormat="1" x14ac:dyDescent="0.35">
      <c r="D9194" s="35"/>
    </row>
    <row r="9195" spans="4:4" customFormat="1" x14ac:dyDescent="0.35">
      <c r="D9195" s="35"/>
    </row>
    <row r="9196" spans="4:4" customFormat="1" x14ac:dyDescent="0.35">
      <c r="D9196" s="35"/>
    </row>
    <row r="9197" spans="4:4" customFormat="1" x14ac:dyDescent="0.35">
      <c r="D9197" s="35"/>
    </row>
    <row r="9198" spans="4:4" customFormat="1" x14ac:dyDescent="0.35">
      <c r="D9198" s="35"/>
    </row>
    <row r="9199" spans="4:4" customFormat="1" x14ac:dyDescent="0.35">
      <c r="D9199" s="35"/>
    </row>
    <row r="9200" spans="4:4" customFormat="1" x14ac:dyDescent="0.35">
      <c r="D9200" s="35"/>
    </row>
    <row r="9201" spans="4:4" customFormat="1" x14ac:dyDescent="0.35">
      <c r="D9201" s="35"/>
    </row>
    <row r="9202" spans="4:4" customFormat="1" x14ac:dyDescent="0.35">
      <c r="D9202" s="35"/>
    </row>
    <row r="9203" spans="4:4" customFormat="1" x14ac:dyDescent="0.35">
      <c r="D9203" s="35"/>
    </row>
    <row r="9204" spans="4:4" customFormat="1" x14ac:dyDescent="0.35">
      <c r="D9204" s="35"/>
    </row>
    <row r="9205" spans="4:4" customFormat="1" x14ac:dyDescent="0.35">
      <c r="D9205" s="35"/>
    </row>
    <row r="9206" spans="4:4" customFormat="1" x14ac:dyDescent="0.35">
      <c r="D9206" s="35"/>
    </row>
    <row r="9207" spans="4:4" customFormat="1" x14ac:dyDescent="0.35">
      <c r="D9207" s="35"/>
    </row>
    <row r="9208" spans="4:4" customFormat="1" x14ac:dyDescent="0.35">
      <c r="D9208" s="35"/>
    </row>
    <row r="9209" spans="4:4" customFormat="1" x14ac:dyDescent="0.35">
      <c r="D9209" s="35"/>
    </row>
    <row r="9210" spans="4:4" customFormat="1" x14ac:dyDescent="0.35">
      <c r="D9210" s="35"/>
    </row>
    <row r="9211" spans="4:4" customFormat="1" x14ac:dyDescent="0.35">
      <c r="D9211" s="35"/>
    </row>
    <row r="9212" spans="4:4" customFormat="1" x14ac:dyDescent="0.35">
      <c r="D9212" s="35"/>
    </row>
    <row r="9213" spans="4:4" customFormat="1" x14ac:dyDescent="0.35">
      <c r="D9213" s="35"/>
    </row>
    <row r="9214" spans="4:4" customFormat="1" x14ac:dyDescent="0.35">
      <c r="D9214" s="35"/>
    </row>
    <row r="9215" spans="4:4" customFormat="1" x14ac:dyDescent="0.35">
      <c r="D9215" s="35"/>
    </row>
    <row r="9216" spans="4:4" customFormat="1" x14ac:dyDescent="0.35">
      <c r="D9216" s="35"/>
    </row>
    <row r="9217" spans="4:4" customFormat="1" x14ac:dyDescent="0.35">
      <c r="D9217" s="35"/>
    </row>
    <row r="9218" spans="4:4" customFormat="1" x14ac:dyDescent="0.35">
      <c r="D9218" s="35"/>
    </row>
    <row r="9219" spans="4:4" customFormat="1" x14ac:dyDescent="0.35">
      <c r="D9219" s="35"/>
    </row>
    <row r="9220" spans="4:4" customFormat="1" x14ac:dyDescent="0.35">
      <c r="D9220" s="35"/>
    </row>
    <row r="9221" spans="4:4" customFormat="1" x14ac:dyDescent="0.35">
      <c r="D9221" s="35"/>
    </row>
    <row r="9222" spans="4:4" customFormat="1" x14ac:dyDescent="0.35">
      <c r="D9222" s="35"/>
    </row>
    <row r="9223" spans="4:4" customFormat="1" x14ac:dyDescent="0.35">
      <c r="D9223" s="35"/>
    </row>
    <row r="9224" spans="4:4" customFormat="1" x14ac:dyDescent="0.35">
      <c r="D9224" s="35"/>
    </row>
    <row r="9225" spans="4:4" customFormat="1" x14ac:dyDescent="0.35">
      <c r="D9225" s="35"/>
    </row>
    <row r="9226" spans="4:4" customFormat="1" x14ac:dyDescent="0.35">
      <c r="D9226" s="35"/>
    </row>
    <row r="9227" spans="4:4" customFormat="1" x14ac:dyDescent="0.35">
      <c r="D9227" s="35"/>
    </row>
    <row r="9228" spans="4:4" customFormat="1" x14ac:dyDescent="0.35">
      <c r="D9228" s="35"/>
    </row>
    <row r="9229" spans="4:4" customFormat="1" x14ac:dyDescent="0.35">
      <c r="D9229" s="35"/>
    </row>
    <row r="9230" spans="4:4" customFormat="1" x14ac:dyDescent="0.35">
      <c r="D9230" s="35"/>
    </row>
    <row r="9231" spans="4:4" customFormat="1" x14ac:dyDescent="0.35">
      <c r="D9231" s="35"/>
    </row>
    <row r="9232" spans="4:4" customFormat="1" x14ac:dyDescent="0.35">
      <c r="D9232" s="35"/>
    </row>
    <row r="9233" spans="4:4" customFormat="1" x14ac:dyDescent="0.35">
      <c r="D9233" s="35"/>
    </row>
    <row r="9234" spans="4:4" customFormat="1" x14ac:dyDescent="0.35">
      <c r="D9234" s="35"/>
    </row>
    <row r="9235" spans="4:4" customFormat="1" x14ac:dyDescent="0.35">
      <c r="D9235" s="35"/>
    </row>
    <row r="9236" spans="4:4" customFormat="1" x14ac:dyDescent="0.35">
      <c r="D9236" s="35"/>
    </row>
    <row r="9237" spans="4:4" customFormat="1" x14ac:dyDescent="0.35">
      <c r="D9237" s="35"/>
    </row>
    <row r="9238" spans="4:4" customFormat="1" x14ac:dyDescent="0.35">
      <c r="D9238" s="35"/>
    </row>
    <row r="9239" spans="4:4" customFormat="1" x14ac:dyDescent="0.35">
      <c r="D9239" s="35"/>
    </row>
    <row r="9240" spans="4:4" customFormat="1" x14ac:dyDescent="0.35">
      <c r="D9240" s="35"/>
    </row>
    <row r="9241" spans="4:4" customFormat="1" x14ac:dyDescent="0.35">
      <c r="D9241" s="35"/>
    </row>
    <row r="9242" spans="4:4" customFormat="1" x14ac:dyDescent="0.35">
      <c r="D9242" s="35"/>
    </row>
    <row r="9243" spans="4:4" customFormat="1" x14ac:dyDescent="0.35">
      <c r="D9243" s="35"/>
    </row>
    <row r="9244" spans="4:4" customFormat="1" x14ac:dyDescent="0.35">
      <c r="D9244" s="35"/>
    </row>
    <row r="9245" spans="4:4" customFormat="1" x14ac:dyDescent="0.35">
      <c r="D9245" s="35"/>
    </row>
    <row r="9246" spans="4:4" customFormat="1" x14ac:dyDescent="0.35">
      <c r="D9246" s="35"/>
    </row>
    <row r="9247" spans="4:4" customFormat="1" x14ac:dyDescent="0.35">
      <c r="D9247" s="35"/>
    </row>
    <row r="9248" spans="4:4" customFormat="1" x14ac:dyDescent="0.35">
      <c r="D9248" s="35"/>
    </row>
    <row r="9249" spans="4:4" customFormat="1" x14ac:dyDescent="0.35">
      <c r="D9249" s="35"/>
    </row>
    <row r="9250" spans="4:4" customFormat="1" x14ac:dyDescent="0.35">
      <c r="D9250" s="35"/>
    </row>
    <row r="9251" spans="4:4" customFormat="1" x14ac:dyDescent="0.35">
      <c r="D9251" s="35"/>
    </row>
    <row r="9252" spans="4:4" customFormat="1" x14ac:dyDescent="0.35">
      <c r="D9252" s="35"/>
    </row>
    <row r="9253" spans="4:4" customFormat="1" x14ac:dyDescent="0.35">
      <c r="D9253" s="35"/>
    </row>
    <row r="9254" spans="4:4" customFormat="1" x14ac:dyDescent="0.35">
      <c r="D9254" s="35"/>
    </row>
    <row r="9255" spans="4:4" customFormat="1" x14ac:dyDescent="0.35">
      <c r="D9255" s="35"/>
    </row>
    <row r="9256" spans="4:4" customFormat="1" x14ac:dyDescent="0.35">
      <c r="D9256" s="35"/>
    </row>
    <row r="9257" spans="4:4" customFormat="1" x14ac:dyDescent="0.35">
      <c r="D9257" s="35"/>
    </row>
    <row r="9258" spans="4:4" customFormat="1" x14ac:dyDescent="0.35">
      <c r="D9258" s="35"/>
    </row>
    <row r="9259" spans="4:4" customFormat="1" x14ac:dyDescent="0.35">
      <c r="D9259" s="35"/>
    </row>
    <row r="9260" spans="4:4" customFormat="1" x14ac:dyDescent="0.35">
      <c r="D9260" s="35"/>
    </row>
    <row r="9261" spans="4:4" customFormat="1" x14ac:dyDescent="0.35">
      <c r="D9261" s="35"/>
    </row>
    <row r="9262" spans="4:4" customFormat="1" x14ac:dyDescent="0.35">
      <c r="D9262" s="35"/>
    </row>
    <row r="9263" spans="4:4" customFormat="1" x14ac:dyDescent="0.35">
      <c r="D9263" s="35"/>
    </row>
    <row r="9264" spans="4:4" customFormat="1" x14ac:dyDescent="0.35">
      <c r="D9264" s="35"/>
    </row>
    <row r="9265" spans="4:4" customFormat="1" x14ac:dyDescent="0.35">
      <c r="D9265" s="35"/>
    </row>
    <row r="9266" spans="4:4" customFormat="1" x14ac:dyDescent="0.35">
      <c r="D9266" s="35"/>
    </row>
    <row r="9267" spans="4:4" customFormat="1" x14ac:dyDescent="0.35">
      <c r="D9267" s="35"/>
    </row>
    <row r="9268" spans="4:4" customFormat="1" x14ac:dyDescent="0.35">
      <c r="D9268" s="35"/>
    </row>
    <row r="9269" spans="4:4" customFormat="1" x14ac:dyDescent="0.35">
      <c r="D9269" s="35"/>
    </row>
    <row r="9270" spans="4:4" customFormat="1" x14ac:dyDescent="0.35">
      <c r="D9270" s="35"/>
    </row>
    <row r="9271" spans="4:4" customFormat="1" x14ac:dyDescent="0.35">
      <c r="D9271" s="35"/>
    </row>
    <row r="9272" spans="4:4" customFormat="1" x14ac:dyDescent="0.35">
      <c r="D9272" s="35"/>
    </row>
    <row r="9273" spans="4:4" customFormat="1" x14ac:dyDescent="0.35">
      <c r="D9273" s="35"/>
    </row>
    <row r="9274" spans="4:4" customFormat="1" x14ac:dyDescent="0.35">
      <c r="D9274" s="35"/>
    </row>
    <row r="9275" spans="4:4" customFormat="1" x14ac:dyDescent="0.35">
      <c r="D9275" s="35"/>
    </row>
    <row r="9276" spans="4:4" customFormat="1" x14ac:dyDescent="0.35">
      <c r="D9276" s="35"/>
    </row>
    <row r="9277" spans="4:4" customFormat="1" x14ac:dyDescent="0.35">
      <c r="D9277" s="35"/>
    </row>
    <row r="9278" spans="4:4" customFormat="1" x14ac:dyDescent="0.35">
      <c r="D9278" s="35"/>
    </row>
    <row r="9279" spans="4:4" customFormat="1" x14ac:dyDescent="0.35">
      <c r="D9279" s="35"/>
    </row>
    <row r="9280" spans="4:4" customFormat="1" x14ac:dyDescent="0.35">
      <c r="D9280" s="35"/>
    </row>
    <row r="9281" spans="4:4" customFormat="1" x14ac:dyDescent="0.35">
      <c r="D9281" s="35"/>
    </row>
    <row r="9282" spans="4:4" customFormat="1" x14ac:dyDescent="0.35">
      <c r="D9282" s="35"/>
    </row>
    <row r="9283" spans="4:4" customFormat="1" x14ac:dyDescent="0.35">
      <c r="D9283" s="35"/>
    </row>
    <row r="9284" spans="4:4" customFormat="1" x14ac:dyDescent="0.35">
      <c r="D9284" s="35"/>
    </row>
    <row r="9285" spans="4:4" customFormat="1" x14ac:dyDescent="0.35">
      <c r="D9285" s="35"/>
    </row>
    <row r="9286" spans="4:4" customFormat="1" x14ac:dyDescent="0.35">
      <c r="D9286" s="35"/>
    </row>
    <row r="9287" spans="4:4" customFormat="1" x14ac:dyDescent="0.35">
      <c r="D9287" s="35"/>
    </row>
    <row r="9288" spans="4:4" customFormat="1" x14ac:dyDescent="0.35">
      <c r="D9288" s="35"/>
    </row>
    <row r="9289" spans="4:4" customFormat="1" x14ac:dyDescent="0.35">
      <c r="D9289" s="35"/>
    </row>
    <row r="9290" spans="4:4" customFormat="1" x14ac:dyDescent="0.35">
      <c r="D9290" s="35"/>
    </row>
    <row r="9291" spans="4:4" customFormat="1" x14ac:dyDescent="0.35">
      <c r="D9291" s="35"/>
    </row>
    <row r="9292" spans="4:4" customFormat="1" x14ac:dyDescent="0.35">
      <c r="D9292" s="35"/>
    </row>
    <row r="9293" spans="4:4" customFormat="1" x14ac:dyDescent="0.35">
      <c r="D9293" s="35"/>
    </row>
    <row r="9294" spans="4:4" customFormat="1" x14ac:dyDescent="0.35">
      <c r="D9294" s="35"/>
    </row>
    <row r="9295" spans="4:4" customFormat="1" x14ac:dyDescent="0.35">
      <c r="D9295" s="35"/>
    </row>
    <row r="9296" spans="4:4" customFormat="1" x14ac:dyDescent="0.35">
      <c r="D9296" s="35"/>
    </row>
    <row r="9297" spans="4:4" customFormat="1" x14ac:dyDescent="0.35">
      <c r="D9297" s="35"/>
    </row>
    <row r="9298" spans="4:4" customFormat="1" x14ac:dyDescent="0.35">
      <c r="D9298" s="35"/>
    </row>
    <row r="9299" spans="4:4" customFormat="1" x14ac:dyDescent="0.35">
      <c r="D9299" s="35"/>
    </row>
    <row r="9300" spans="4:4" customFormat="1" x14ac:dyDescent="0.35">
      <c r="D9300" s="35"/>
    </row>
    <row r="9301" spans="4:4" customFormat="1" x14ac:dyDescent="0.35">
      <c r="D9301" s="35"/>
    </row>
    <row r="9302" spans="4:4" customFormat="1" x14ac:dyDescent="0.35">
      <c r="D9302" s="35"/>
    </row>
    <row r="9303" spans="4:4" customFormat="1" x14ac:dyDescent="0.35">
      <c r="D9303" s="35"/>
    </row>
    <row r="9304" spans="4:4" customFormat="1" x14ac:dyDescent="0.35">
      <c r="D9304" s="35"/>
    </row>
    <row r="9305" spans="4:4" customFormat="1" x14ac:dyDescent="0.35">
      <c r="D9305" s="35"/>
    </row>
    <row r="9306" spans="4:4" customFormat="1" x14ac:dyDescent="0.35">
      <c r="D9306" s="35"/>
    </row>
    <row r="9307" spans="4:4" customFormat="1" x14ac:dyDescent="0.35">
      <c r="D9307" s="35"/>
    </row>
    <row r="9308" spans="4:4" customFormat="1" x14ac:dyDescent="0.35">
      <c r="D9308" s="35"/>
    </row>
    <row r="9309" spans="4:4" customFormat="1" x14ac:dyDescent="0.35">
      <c r="D9309" s="35"/>
    </row>
    <row r="9310" spans="4:4" customFormat="1" x14ac:dyDescent="0.35">
      <c r="D9310" s="35"/>
    </row>
    <row r="9311" spans="4:4" customFormat="1" x14ac:dyDescent="0.35">
      <c r="D9311" s="35"/>
    </row>
    <row r="9312" spans="4:4" customFormat="1" x14ac:dyDescent="0.35">
      <c r="D9312" s="35"/>
    </row>
    <row r="9313" spans="4:4" customFormat="1" x14ac:dyDescent="0.35">
      <c r="D9313" s="35"/>
    </row>
    <row r="9314" spans="4:4" customFormat="1" x14ac:dyDescent="0.35">
      <c r="D9314" s="35"/>
    </row>
    <row r="9315" spans="4:4" customFormat="1" x14ac:dyDescent="0.35">
      <c r="D9315" s="35"/>
    </row>
    <row r="9316" spans="4:4" customFormat="1" x14ac:dyDescent="0.35">
      <c r="D9316" s="35"/>
    </row>
    <row r="9317" spans="4:4" customFormat="1" x14ac:dyDescent="0.35">
      <c r="D9317" s="35"/>
    </row>
    <row r="9318" spans="4:4" customFormat="1" x14ac:dyDescent="0.35">
      <c r="D9318" s="35"/>
    </row>
    <row r="9319" spans="4:4" customFormat="1" x14ac:dyDescent="0.35">
      <c r="D9319" s="35"/>
    </row>
    <row r="9320" spans="4:4" customFormat="1" x14ac:dyDescent="0.35">
      <c r="D9320" s="35"/>
    </row>
    <row r="9321" spans="4:4" customFormat="1" x14ac:dyDescent="0.35">
      <c r="D9321" s="35"/>
    </row>
    <row r="9322" spans="4:4" customFormat="1" x14ac:dyDescent="0.35">
      <c r="D9322" s="35"/>
    </row>
    <row r="9323" spans="4:4" customFormat="1" x14ac:dyDescent="0.35">
      <c r="D9323" s="35"/>
    </row>
    <row r="9324" spans="4:4" customFormat="1" x14ac:dyDescent="0.35">
      <c r="D9324" s="35"/>
    </row>
    <row r="9325" spans="4:4" customFormat="1" x14ac:dyDescent="0.35">
      <c r="D9325" s="35"/>
    </row>
    <row r="9326" spans="4:4" customFormat="1" x14ac:dyDescent="0.35">
      <c r="D9326" s="35"/>
    </row>
    <row r="9327" spans="4:4" customFormat="1" x14ac:dyDescent="0.35">
      <c r="D9327" s="35"/>
    </row>
    <row r="9328" spans="4:4" customFormat="1" x14ac:dyDescent="0.35">
      <c r="D9328" s="35"/>
    </row>
    <row r="9329" spans="4:4" customFormat="1" x14ac:dyDescent="0.35">
      <c r="D9329" s="35"/>
    </row>
    <row r="9330" spans="4:4" customFormat="1" x14ac:dyDescent="0.35">
      <c r="D9330" s="35"/>
    </row>
    <row r="9331" spans="4:4" customFormat="1" x14ac:dyDescent="0.35">
      <c r="D9331" s="35"/>
    </row>
    <row r="9332" spans="4:4" customFormat="1" x14ac:dyDescent="0.35">
      <c r="D9332" s="35"/>
    </row>
    <row r="9333" spans="4:4" customFormat="1" x14ac:dyDescent="0.35">
      <c r="D9333" s="35"/>
    </row>
    <row r="9334" spans="4:4" customFormat="1" x14ac:dyDescent="0.35">
      <c r="D9334" s="35"/>
    </row>
    <row r="9335" spans="4:4" customFormat="1" x14ac:dyDescent="0.35">
      <c r="D9335" s="35"/>
    </row>
    <row r="9336" spans="4:4" customFormat="1" x14ac:dyDescent="0.35">
      <c r="D9336" s="35"/>
    </row>
    <row r="9337" spans="4:4" customFormat="1" x14ac:dyDescent="0.35">
      <c r="D9337" s="35"/>
    </row>
    <row r="9338" spans="4:4" customFormat="1" x14ac:dyDescent="0.35">
      <c r="D9338" s="35"/>
    </row>
    <row r="9339" spans="4:4" customFormat="1" x14ac:dyDescent="0.35">
      <c r="D9339" s="35"/>
    </row>
    <row r="9340" spans="4:4" customFormat="1" x14ac:dyDescent="0.35">
      <c r="D9340" s="35"/>
    </row>
    <row r="9341" spans="4:4" customFormat="1" x14ac:dyDescent="0.35">
      <c r="D9341" s="35"/>
    </row>
    <row r="9342" spans="4:4" customFormat="1" x14ac:dyDescent="0.35">
      <c r="D9342" s="35"/>
    </row>
    <row r="9343" spans="4:4" customFormat="1" x14ac:dyDescent="0.35">
      <c r="D9343" s="35"/>
    </row>
    <row r="9344" spans="4:4" customFormat="1" x14ac:dyDescent="0.35">
      <c r="D9344" s="35"/>
    </row>
    <row r="9345" spans="4:4" customFormat="1" x14ac:dyDescent="0.35">
      <c r="D9345" s="35"/>
    </row>
    <row r="9346" spans="4:4" customFormat="1" x14ac:dyDescent="0.35">
      <c r="D9346" s="35"/>
    </row>
    <row r="9347" spans="4:4" customFormat="1" x14ac:dyDescent="0.35">
      <c r="D9347" s="35"/>
    </row>
    <row r="9348" spans="4:4" customFormat="1" x14ac:dyDescent="0.35">
      <c r="D9348" s="35"/>
    </row>
    <row r="9349" spans="4:4" customFormat="1" x14ac:dyDescent="0.35">
      <c r="D9349" s="35"/>
    </row>
    <row r="9350" spans="4:4" customFormat="1" x14ac:dyDescent="0.35">
      <c r="D9350" s="35"/>
    </row>
    <row r="9351" spans="4:4" customFormat="1" x14ac:dyDescent="0.35">
      <c r="D9351" s="35"/>
    </row>
    <row r="9352" spans="4:4" customFormat="1" x14ac:dyDescent="0.35">
      <c r="D9352" s="35"/>
    </row>
    <row r="9353" spans="4:4" customFormat="1" x14ac:dyDescent="0.35">
      <c r="D9353" s="35"/>
    </row>
    <row r="9354" spans="4:4" customFormat="1" x14ac:dyDescent="0.35">
      <c r="D9354" s="35"/>
    </row>
    <row r="9355" spans="4:4" customFormat="1" x14ac:dyDescent="0.35">
      <c r="D9355" s="35"/>
    </row>
    <row r="9356" spans="4:4" customFormat="1" x14ac:dyDescent="0.35">
      <c r="D9356" s="35"/>
    </row>
    <row r="9357" spans="4:4" customFormat="1" x14ac:dyDescent="0.35">
      <c r="D9357" s="35"/>
    </row>
    <row r="9358" spans="4:4" customFormat="1" x14ac:dyDescent="0.35">
      <c r="D9358" s="35"/>
    </row>
    <row r="9359" spans="4:4" customFormat="1" x14ac:dyDescent="0.35">
      <c r="D9359" s="35"/>
    </row>
    <row r="9360" spans="4:4" customFormat="1" x14ac:dyDescent="0.35">
      <c r="D9360" s="35"/>
    </row>
    <row r="9361" spans="4:4" customFormat="1" x14ac:dyDescent="0.35">
      <c r="D9361" s="35"/>
    </row>
    <row r="9362" spans="4:4" customFormat="1" x14ac:dyDescent="0.35">
      <c r="D9362" s="35"/>
    </row>
    <row r="9363" spans="4:4" customFormat="1" x14ac:dyDescent="0.35">
      <c r="D9363" s="35"/>
    </row>
    <row r="9364" spans="4:4" customFormat="1" x14ac:dyDescent="0.35">
      <c r="D9364" s="35"/>
    </row>
    <row r="9365" spans="4:4" customFormat="1" x14ac:dyDescent="0.35">
      <c r="D9365" s="35"/>
    </row>
    <row r="9366" spans="4:4" customFormat="1" x14ac:dyDescent="0.35">
      <c r="D9366" s="35"/>
    </row>
    <row r="9367" spans="4:4" customFormat="1" x14ac:dyDescent="0.35">
      <c r="D9367" s="35"/>
    </row>
    <row r="9368" spans="4:4" customFormat="1" x14ac:dyDescent="0.35">
      <c r="D9368" s="35"/>
    </row>
    <row r="9369" spans="4:4" customFormat="1" x14ac:dyDescent="0.35">
      <c r="D9369" s="35"/>
    </row>
    <row r="9370" spans="4:4" customFormat="1" x14ac:dyDescent="0.35">
      <c r="D9370" s="35"/>
    </row>
    <row r="9371" spans="4:4" customFormat="1" x14ac:dyDescent="0.35">
      <c r="D9371" s="35"/>
    </row>
    <row r="9372" spans="4:4" customFormat="1" x14ac:dyDescent="0.35">
      <c r="D9372" s="35"/>
    </row>
    <row r="9373" spans="4:4" customFormat="1" x14ac:dyDescent="0.35">
      <c r="D9373" s="35"/>
    </row>
    <row r="9374" spans="4:4" customFormat="1" x14ac:dyDescent="0.35">
      <c r="D9374" s="35"/>
    </row>
    <row r="9375" spans="4:4" customFormat="1" x14ac:dyDescent="0.35">
      <c r="D9375" s="35"/>
    </row>
    <row r="9376" spans="4:4" customFormat="1" x14ac:dyDescent="0.35">
      <c r="D9376" s="35"/>
    </row>
    <row r="9377" spans="4:4" customFormat="1" x14ac:dyDescent="0.35">
      <c r="D9377" s="35"/>
    </row>
    <row r="9378" spans="4:4" customFormat="1" x14ac:dyDescent="0.35">
      <c r="D9378" s="35"/>
    </row>
    <row r="9379" spans="4:4" customFormat="1" x14ac:dyDescent="0.35">
      <c r="D9379" s="35"/>
    </row>
    <row r="9380" spans="4:4" customFormat="1" x14ac:dyDescent="0.35">
      <c r="D9380" s="35"/>
    </row>
    <row r="9381" spans="4:4" customFormat="1" x14ac:dyDescent="0.35">
      <c r="D9381" s="35"/>
    </row>
    <row r="9382" spans="4:4" customFormat="1" x14ac:dyDescent="0.35">
      <c r="D9382" s="35"/>
    </row>
    <row r="9383" spans="4:4" customFormat="1" x14ac:dyDescent="0.35">
      <c r="D9383" s="35"/>
    </row>
    <row r="9384" spans="4:4" customFormat="1" x14ac:dyDescent="0.35">
      <c r="D9384" s="35"/>
    </row>
    <row r="9385" spans="4:4" customFormat="1" x14ac:dyDescent="0.35">
      <c r="D9385" s="35"/>
    </row>
    <row r="9386" spans="4:4" customFormat="1" x14ac:dyDescent="0.35">
      <c r="D9386" s="35"/>
    </row>
    <row r="9387" spans="4:4" customFormat="1" x14ac:dyDescent="0.35">
      <c r="D9387" s="35"/>
    </row>
    <row r="9388" spans="4:4" customFormat="1" x14ac:dyDescent="0.35">
      <c r="D9388" s="35"/>
    </row>
    <row r="9389" spans="4:4" customFormat="1" x14ac:dyDescent="0.35">
      <c r="D9389" s="35"/>
    </row>
    <row r="9390" spans="4:4" customFormat="1" x14ac:dyDescent="0.35">
      <c r="D9390" s="35"/>
    </row>
    <row r="9391" spans="4:4" customFormat="1" x14ac:dyDescent="0.35">
      <c r="D9391" s="35"/>
    </row>
    <row r="9392" spans="4:4" customFormat="1" x14ac:dyDescent="0.35">
      <c r="D9392" s="35"/>
    </row>
    <row r="9393" spans="4:4" customFormat="1" x14ac:dyDescent="0.35">
      <c r="D9393" s="35"/>
    </row>
    <row r="9394" spans="4:4" customFormat="1" x14ac:dyDescent="0.35">
      <c r="D9394" s="35"/>
    </row>
    <row r="9395" spans="4:4" customFormat="1" x14ac:dyDescent="0.35">
      <c r="D9395" s="35"/>
    </row>
    <row r="9396" spans="4:4" customFormat="1" x14ac:dyDescent="0.35">
      <c r="D9396" s="35"/>
    </row>
    <row r="9397" spans="4:4" customFormat="1" x14ac:dyDescent="0.35">
      <c r="D9397" s="35"/>
    </row>
    <row r="9398" spans="4:4" customFormat="1" x14ac:dyDescent="0.35">
      <c r="D9398" s="35"/>
    </row>
    <row r="9399" spans="4:4" customFormat="1" x14ac:dyDescent="0.35">
      <c r="D9399" s="35"/>
    </row>
    <row r="9400" spans="4:4" customFormat="1" x14ac:dyDescent="0.35">
      <c r="D9400" s="35"/>
    </row>
    <row r="9401" spans="4:4" customFormat="1" x14ac:dyDescent="0.35">
      <c r="D9401" s="35"/>
    </row>
    <row r="9402" spans="4:4" customFormat="1" x14ac:dyDescent="0.35">
      <c r="D9402" s="35"/>
    </row>
    <row r="9403" spans="4:4" customFormat="1" x14ac:dyDescent="0.35">
      <c r="D9403" s="35"/>
    </row>
    <row r="9404" spans="4:4" customFormat="1" x14ac:dyDescent="0.35">
      <c r="D9404" s="35"/>
    </row>
    <row r="9405" spans="4:4" customFormat="1" x14ac:dyDescent="0.35">
      <c r="D9405" s="35"/>
    </row>
    <row r="9406" spans="4:4" customFormat="1" x14ac:dyDescent="0.35">
      <c r="D9406" s="35"/>
    </row>
    <row r="9407" spans="4:4" customFormat="1" x14ac:dyDescent="0.35">
      <c r="D9407" s="35"/>
    </row>
    <row r="9408" spans="4:4" customFormat="1" x14ac:dyDescent="0.35">
      <c r="D9408" s="35"/>
    </row>
    <row r="9409" spans="4:4" customFormat="1" x14ac:dyDescent="0.35">
      <c r="D9409" s="35"/>
    </row>
    <row r="9410" spans="4:4" customFormat="1" x14ac:dyDescent="0.35">
      <c r="D9410" s="35"/>
    </row>
    <row r="9411" spans="4:4" customFormat="1" x14ac:dyDescent="0.35">
      <c r="D9411" s="35"/>
    </row>
    <row r="9412" spans="4:4" customFormat="1" x14ac:dyDescent="0.35">
      <c r="D9412" s="35"/>
    </row>
    <row r="9413" spans="4:4" customFormat="1" x14ac:dyDescent="0.35">
      <c r="D9413" s="35"/>
    </row>
    <row r="9414" spans="4:4" customFormat="1" x14ac:dyDescent="0.35">
      <c r="D9414" s="35"/>
    </row>
    <row r="9415" spans="4:4" customFormat="1" x14ac:dyDescent="0.35">
      <c r="D9415" s="35"/>
    </row>
    <row r="9416" spans="4:4" customFormat="1" x14ac:dyDescent="0.35">
      <c r="D9416" s="35"/>
    </row>
    <row r="9417" spans="4:4" customFormat="1" x14ac:dyDescent="0.35">
      <c r="D9417" s="35"/>
    </row>
    <row r="9418" spans="4:4" customFormat="1" x14ac:dyDescent="0.35">
      <c r="D9418" s="35"/>
    </row>
    <row r="9419" spans="4:4" customFormat="1" x14ac:dyDescent="0.35">
      <c r="D9419" s="35"/>
    </row>
    <row r="9420" spans="4:4" customFormat="1" x14ac:dyDescent="0.35">
      <c r="D9420" s="35"/>
    </row>
    <row r="9421" spans="4:4" customFormat="1" x14ac:dyDescent="0.35">
      <c r="D9421" s="35"/>
    </row>
    <row r="9422" spans="4:4" customFormat="1" x14ac:dyDescent="0.35">
      <c r="D9422" s="35"/>
    </row>
    <row r="9423" spans="4:4" customFormat="1" x14ac:dyDescent="0.35">
      <c r="D9423" s="35"/>
    </row>
    <row r="9424" spans="4:4" customFormat="1" x14ac:dyDescent="0.35">
      <c r="D9424" s="35"/>
    </row>
    <row r="9425" spans="4:4" customFormat="1" x14ac:dyDescent="0.35">
      <c r="D9425" s="35"/>
    </row>
    <row r="9426" spans="4:4" customFormat="1" x14ac:dyDescent="0.35">
      <c r="D9426" s="35"/>
    </row>
    <row r="9427" spans="4:4" customFormat="1" x14ac:dyDescent="0.35">
      <c r="D9427" s="35"/>
    </row>
    <row r="9428" spans="4:4" customFormat="1" x14ac:dyDescent="0.35">
      <c r="D9428" s="35"/>
    </row>
    <row r="9429" spans="4:4" customFormat="1" x14ac:dyDescent="0.35">
      <c r="D9429" s="35"/>
    </row>
    <row r="9430" spans="4:4" customFormat="1" x14ac:dyDescent="0.35">
      <c r="D9430" s="35"/>
    </row>
    <row r="9431" spans="4:4" customFormat="1" x14ac:dyDescent="0.35">
      <c r="D9431" s="35"/>
    </row>
    <row r="9432" spans="4:4" customFormat="1" x14ac:dyDescent="0.35">
      <c r="D9432" s="35"/>
    </row>
    <row r="9433" spans="4:4" customFormat="1" x14ac:dyDescent="0.35">
      <c r="D9433" s="35"/>
    </row>
    <row r="9434" spans="4:4" customFormat="1" x14ac:dyDescent="0.35">
      <c r="D9434" s="35"/>
    </row>
    <row r="9435" spans="4:4" customFormat="1" x14ac:dyDescent="0.35">
      <c r="D9435" s="35"/>
    </row>
    <row r="9436" spans="4:4" customFormat="1" x14ac:dyDescent="0.35">
      <c r="D9436" s="35"/>
    </row>
    <row r="9437" spans="4:4" customFormat="1" x14ac:dyDescent="0.35">
      <c r="D9437" s="35"/>
    </row>
    <row r="9438" spans="4:4" customFormat="1" x14ac:dyDescent="0.35">
      <c r="D9438" s="35"/>
    </row>
    <row r="9439" spans="4:4" customFormat="1" x14ac:dyDescent="0.35">
      <c r="D9439" s="35"/>
    </row>
    <row r="9440" spans="4:4" customFormat="1" x14ac:dyDescent="0.35">
      <c r="D9440" s="35"/>
    </row>
    <row r="9441" spans="4:4" customFormat="1" x14ac:dyDescent="0.35">
      <c r="D9441" s="35"/>
    </row>
    <row r="9442" spans="4:4" customFormat="1" x14ac:dyDescent="0.35">
      <c r="D9442" s="35"/>
    </row>
    <row r="9443" spans="4:4" customFormat="1" x14ac:dyDescent="0.35">
      <c r="D9443" s="35"/>
    </row>
    <row r="9444" spans="4:4" customFormat="1" x14ac:dyDescent="0.35">
      <c r="D9444" s="35"/>
    </row>
    <row r="9445" spans="4:4" customFormat="1" x14ac:dyDescent="0.35">
      <c r="D9445" s="35"/>
    </row>
    <row r="9446" spans="4:4" customFormat="1" x14ac:dyDescent="0.35">
      <c r="D9446" s="35"/>
    </row>
    <row r="9447" spans="4:4" customFormat="1" x14ac:dyDescent="0.35">
      <c r="D9447" s="35"/>
    </row>
    <row r="9448" spans="4:4" customFormat="1" x14ac:dyDescent="0.35">
      <c r="D9448" s="35"/>
    </row>
    <row r="9449" spans="4:4" customFormat="1" x14ac:dyDescent="0.35">
      <c r="D9449" s="35"/>
    </row>
    <row r="9450" spans="4:4" customFormat="1" x14ac:dyDescent="0.35">
      <c r="D9450" s="35"/>
    </row>
    <row r="9451" spans="4:4" customFormat="1" x14ac:dyDescent="0.35">
      <c r="D9451" s="35"/>
    </row>
    <row r="9452" spans="4:4" customFormat="1" x14ac:dyDescent="0.35">
      <c r="D9452" s="35"/>
    </row>
    <row r="9453" spans="4:4" customFormat="1" x14ac:dyDescent="0.35">
      <c r="D9453" s="35"/>
    </row>
    <row r="9454" spans="4:4" customFormat="1" x14ac:dyDescent="0.35">
      <c r="D9454" s="35"/>
    </row>
    <row r="9455" spans="4:4" customFormat="1" x14ac:dyDescent="0.35">
      <c r="D9455" s="35"/>
    </row>
    <row r="9456" spans="4:4" customFormat="1" x14ac:dyDescent="0.35">
      <c r="D9456" s="35"/>
    </row>
    <row r="9457" spans="4:4" customFormat="1" x14ac:dyDescent="0.35">
      <c r="D9457" s="35"/>
    </row>
    <row r="9458" spans="4:4" customFormat="1" x14ac:dyDescent="0.35">
      <c r="D9458" s="35"/>
    </row>
    <row r="9459" spans="4:4" customFormat="1" x14ac:dyDescent="0.35">
      <c r="D9459" s="35"/>
    </row>
    <row r="9460" spans="4:4" customFormat="1" x14ac:dyDescent="0.35">
      <c r="D9460" s="35"/>
    </row>
    <row r="9461" spans="4:4" customFormat="1" x14ac:dyDescent="0.35">
      <c r="D9461" s="35"/>
    </row>
    <row r="9462" spans="4:4" customFormat="1" x14ac:dyDescent="0.35">
      <c r="D9462" s="35"/>
    </row>
    <row r="9463" spans="4:4" customFormat="1" x14ac:dyDescent="0.35">
      <c r="D9463" s="35"/>
    </row>
    <row r="9464" spans="4:4" customFormat="1" x14ac:dyDescent="0.35">
      <c r="D9464" s="35"/>
    </row>
    <row r="9465" spans="4:4" customFormat="1" x14ac:dyDescent="0.35">
      <c r="D9465" s="35"/>
    </row>
    <row r="9466" spans="4:4" customFormat="1" x14ac:dyDescent="0.35">
      <c r="D9466" s="35"/>
    </row>
    <row r="9467" spans="4:4" customFormat="1" x14ac:dyDescent="0.35">
      <c r="D9467" s="35"/>
    </row>
    <row r="9468" spans="4:4" customFormat="1" x14ac:dyDescent="0.35">
      <c r="D9468" s="35"/>
    </row>
    <row r="9469" spans="4:4" customFormat="1" x14ac:dyDescent="0.35">
      <c r="D9469" s="35"/>
    </row>
    <row r="9470" spans="4:4" customFormat="1" x14ac:dyDescent="0.35">
      <c r="D9470" s="35"/>
    </row>
    <row r="9471" spans="4:4" customFormat="1" x14ac:dyDescent="0.35">
      <c r="D9471" s="35"/>
    </row>
    <row r="9472" spans="4:4" customFormat="1" x14ac:dyDescent="0.35">
      <c r="D9472" s="35"/>
    </row>
    <row r="9473" spans="4:4" customFormat="1" x14ac:dyDescent="0.35">
      <c r="D9473" s="35"/>
    </row>
    <row r="9474" spans="4:4" customFormat="1" x14ac:dyDescent="0.35">
      <c r="D9474" s="35"/>
    </row>
    <row r="9475" spans="4:4" customFormat="1" x14ac:dyDescent="0.35">
      <c r="D9475" s="35"/>
    </row>
    <row r="9476" spans="4:4" customFormat="1" x14ac:dyDescent="0.35">
      <c r="D9476" s="35"/>
    </row>
    <row r="9477" spans="4:4" customFormat="1" x14ac:dyDescent="0.35">
      <c r="D9477" s="35"/>
    </row>
    <row r="9478" spans="4:4" customFormat="1" x14ac:dyDescent="0.35">
      <c r="D9478" s="35"/>
    </row>
    <row r="9479" spans="4:4" customFormat="1" x14ac:dyDescent="0.35">
      <c r="D9479" s="35"/>
    </row>
    <row r="9480" spans="4:4" customFormat="1" x14ac:dyDescent="0.35">
      <c r="D9480" s="35"/>
    </row>
    <row r="9481" spans="4:4" customFormat="1" x14ac:dyDescent="0.35">
      <c r="D9481" s="35"/>
    </row>
    <row r="9482" spans="4:4" customFormat="1" x14ac:dyDescent="0.35">
      <c r="D9482" s="35"/>
    </row>
    <row r="9483" spans="4:4" customFormat="1" x14ac:dyDescent="0.35">
      <c r="D9483" s="35"/>
    </row>
    <row r="9484" spans="4:4" customFormat="1" x14ac:dyDescent="0.35">
      <c r="D9484" s="35"/>
    </row>
    <row r="9485" spans="4:4" customFormat="1" x14ac:dyDescent="0.35">
      <c r="D9485" s="35"/>
    </row>
    <row r="9486" spans="4:4" customFormat="1" x14ac:dyDescent="0.35">
      <c r="D9486" s="35"/>
    </row>
    <row r="9487" spans="4:4" customFormat="1" x14ac:dyDescent="0.35">
      <c r="D9487" s="35"/>
    </row>
    <row r="9488" spans="4:4" customFormat="1" x14ac:dyDescent="0.35">
      <c r="D9488" s="35"/>
    </row>
    <row r="9489" spans="4:4" customFormat="1" x14ac:dyDescent="0.35">
      <c r="D9489" s="35"/>
    </row>
    <row r="9490" spans="4:4" customFormat="1" x14ac:dyDescent="0.35">
      <c r="D9490" s="35"/>
    </row>
    <row r="9491" spans="4:4" customFormat="1" x14ac:dyDescent="0.35">
      <c r="D9491" s="35"/>
    </row>
    <row r="9492" spans="4:4" customFormat="1" x14ac:dyDescent="0.35">
      <c r="D9492" s="35"/>
    </row>
    <row r="9493" spans="4:4" customFormat="1" x14ac:dyDescent="0.35">
      <c r="D9493" s="35"/>
    </row>
    <row r="9494" spans="4:4" customFormat="1" x14ac:dyDescent="0.35">
      <c r="D9494" s="35"/>
    </row>
    <row r="9495" spans="4:4" customFormat="1" x14ac:dyDescent="0.35">
      <c r="D9495" s="35"/>
    </row>
    <row r="9496" spans="4:4" customFormat="1" x14ac:dyDescent="0.35">
      <c r="D9496" s="35"/>
    </row>
    <row r="9497" spans="4:4" customFormat="1" x14ac:dyDescent="0.35">
      <c r="D9497" s="35"/>
    </row>
    <row r="9498" spans="4:4" customFormat="1" x14ac:dyDescent="0.35">
      <c r="D9498" s="35"/>
    </row>
    <row r="9499" spans="4:4" customFormat="1" x14ac:dyDescent="0.35">
      <c r="D9499" s="35"/>
    </row>
    <row r="9500" spans="4:4" customFormat="1" x14ac:dyDescent="0.35">
      <c r="D9500" s="35"/>
    </row>
    <row r="9501" spans="4:4" customFormat="1" x14ac:dyDescent="0.35">
      <c r="D9501" s="35"/>
    </row>
    <row r="9502" spans="4:4" customFormat="1" x14ac:dyDescent="0.35">
      <c r="D9502" s="35"/>
    </row>
    <row r="9503" spans="4:4" customFormat="1" x14ac:dyDescent="0.35">
      <c r="D9503" s="35"/>
    </row>
    <row r="9504" spans="4:4" customFormat="1" x14ac:dyDescent="0.35">
      <c r="D9504" s="35"/>
    </row>
    <row r="9505" spans="4:4" customFormat="1" x14ac:dyDescent="0.35">
      <c r="D9505" s="35"/>
    </row>
    <row r="9506" spans="4:4" customFormat="1" x14ac:dyDescent="0.35">
      <c r="D9506" s="35"/>
    </row>
    <row r="9507" spans="4:4" customFormat="1" x14ac:dyDescent="0.35">
      <c r="D9507" s="35"/>
    </row>
    <row r="9508" spans="4:4" customFormat="1" x14ac:dyDescent="0.35">
      <c r="D9508" s="35"/>
    </row>
    <row r="9509" spans="4:4" customFormat="1" x14ac:dyDescent="0.35">
      <c r="D9509" s="35"/>
    </row>
    <row r="9510" spans="4:4" customFormat="1" x14ac:dyDescent="0.35">
      <c r="D9510" s="35"/>
    </row>
    <row r="9511" spans="4:4" customFormat="1" x14ac:dyDescent="0.35">
      <c r="D9511" s="35"/>
    </row>
    <row r="9512" spans="4:4" customFormat="1" x14ac:dyDescent="0.35">
      <c r="D9512" s="35"/>
    </row>
    <row r="9513" spans="4:4" customFormat="1" x14ac:dyDescent="0.35">
      <c r="D9513" s="35"/>
    </row>
    <row r="9514" spans="4:4" customFormat="1" x14ac:dyDescent="0.35">
      <c r="D9514" s="35"/>
    </row>
    <row r="9515" spans="4:4" customFormat="1" x14ac:dyDescent="0.35">
      <c r="D9515" s="35"/>
    </row>
    <row r="9516" spans="4:4" customFormat="1" x14ac:dyDescent="0.35">
      <c r="D9516" s="35"/>
    </row>
    <row r="9517" spans="4:4" customFormat="1" x14ac:dyDescent="0.35">
      <c r="D9517" s="35"/>
    </row>
    <row r="9518" spans="4:4" customFormat="1" x14ac:dyDescent="0.35">
      <c r="D9518" s="35"/>
    </row>
    <row r="9519" spans="4:4" customFormat="1" x14ac:dyDescent="0.35">
      <c r="D9519" s="35"/>
    </row>
    <row r="9520" spans="4:4" customFormat="1" x14ac:dyDescent="0.35">
      <c r="D9520" s="35"/>
    </row>
    <row r="9521" spans="4:4" customFormat="1" x14ac:dyDescent="0.35">
      <c r="D9521" s="35"/>
    </row>
    <row r="9522" spans="4:4" customFormat="1" x14ac:dyDescent="0.35">
      <c r="D9522" s="35"/>
    </row>
    <row r="9523" spans="4:4" customFormat="1" x14ac:dyDescent="0.35">
      <c r="D9523" s="35"/>
    </row>
    <row r="9524" spans="4:4" customFormat="1" x14ac:dyDescent="0.35">
      <c r="D9524" s="35"/>
    </row>
    <row r="9525" spans="4:4" customFormat="1" x14ac:dyDescent="0.35">
      <c r="D9525" s="35"/>
    </row>
    <row r="9526" spans="4:4" customFormat="1" x14ac:dyDescent="0.35">
      <c r="D9526" s="35"/>
    </row>
    <row r="9527" spans="4:4" customFormat="1" x14ac:dyDescent="0.35">
      <c r="D9527" s="35"/>
    </row>
    <row r="9528" spans="4:4" customFormat="1" x14ac:dyDescent="0.35">
      <c r="D9528" s="35"/>
    </row>
    <row r="9529" spans="4:4" customFormat="1" x14ac:dyDescent="0.35">
      <c r="D9529" s="35"/>
    </row>
    <row r="9530" spans="4:4" customFormat="1" x14ac:dyDescent="0.35">
      <c r="D9530" s="35"/>
    </row>
    <row r="9531" spans="4:4" customFormat="1" x14ac:dyDescent="0.35">
      <c r="D9531" s="35"/>
    </row>
    <row r="9532" spans="4:4" customFormat="1" x14ac:dyDescent="0.35">
      <c r="D9532" s="35"/>
    </row>
    <row r="9533" spans="4:4" customFormat="1" x14ac:dyDescent="0.35">
      <c r="D9533" s="35"/>
    </row>
    <row r="9534" spans="4:4" customFormat="1" x14ac:dyDescent="0.35">
      <c r="D9534" s="35"/>
    </row>
    <row r="9535" spans="4:4" customFormat="1" x14ac:dyDescent="0.35">
      <c r="D9535" s="35"/>
    </row>
    <row r="9536" spans="4:4" customFormat="1" x14ac:dyDescent="0.35">
      <c r="D9536" s="35"/>
    </row>
    <row r="9537" spans="4:4" customFormat="1" x14ac:dyDescent="0.35">
      <c r="D9537" s="35"/>
    </row>
    <row r="9538" spans="4:4" customFormat="1" x14ac:dyDescent="0.35">
      <c r="D9538" s="35"/>
    </row>
    <row r="9539" spans="4:4" customFormat="1" x14ac:dyDescent="0.35">
      <c r="D9539" s="35"/>
    </row>
    <row r="9540" spans="4:4" customFormat="1" x14ac:dyDescent="0.35">
      <c r="D9540" s="35"/>
    </row>
    <row r="9541" spans="4:4" customFormat="1" x14ac:dyDescent="0.35">
      <c r="D9541" s="35"/>
    </row>
    <row r="9542" spans="4:4" customFormat="1" x14ac:dyDescent="0.35">
      <c r="D9542" s="35"/>
    </row>
    <row r="9543" spans="4:4" customFormat="1" x14ac:dyDescent="0.35">
      <c r="D9543" s="35"/>
    </row>
    <row r="9544" spans="4:4" customFormat="1" x14ac:dyDescent="0.35">
      <c r="D9544" s="35"/>
    </row>
    <row r="9545" spans="4:4" customFormat="1" x14ac:dyDescent="0.35">
      <c r="D9545" s="35"/>
    </row>
    <row r="9546" spans="4:4" customFormat="1" x14ac:dyDescent="0.35">
      <c r="D9546" s="35"/>
    </row>
    <row r="9547" spans="4:4" customFormat="1" x14ac:dyDescent="0.35">
      <c r="D9547" s="35"/>
    </row>
    <row r="9548" spans="4:4" customFormat="1" x14ac:dyDescent="0.35">
      <c r="D9548" s="35"/>
    </row>
    <row r="9549" spans="4:4" customFormat="1" x14ac:dyDescent="0.35">
      <c r="D9549" s="35"/>
    </row>
    <row r="9550" spans="4:4" customFormat="1" x14ac:dyDescent="0.35">
      <c r="D9550" s="35"/>
    </row>
    <row r="9551" spans="4:4" customFormat="1" x14ac:dyDescent="0.35">
      <c r="D9551" s="35"/>
    </row>
    <row r="9552" spans="4:4" customFormat="1" x14ac:dyDescent="0.35">
      <c r="D9552" s="35"/>
    </row>
    <row r="9553" spans="4:4" customFormat="1" x14ac:dyDescent="0.35">
      <c r="D9553" s="35"/>
    </row>
    <row r="9554" spans="4:4" customFormat="1" x14ac:dyDescent="0.35">
      <c r="D9554" s="35"/>
    </row>
    <row r="9555" spans="4:4" customFormat="1" x14ac:dyDescent="0.35">
      <c r="D9555" s="35"/>
    </row>
    <row r="9556" spans="4:4" customFormat="1" x14ac:dyDescent="0.35">
      <c r="D9556" s="35"/>
    </row>
    <row r="9557" spans="4:4" customFormat="1" x14ac:dyDescent="0.35">
      <c r="D9557" s="35"/>
    </row>
    <row r="9558" spans="4:4" customFormat="1" x14ac:dyDescent="0.35">
      <c r="D9558" s="35"/>
    </row>
    <row r="9559" spans="4:4" customFormat="1" x14ac:dyDescent="0.35">
      <c r="D9559" s="35"/>
    </row>
    <row r="9560" spans="4:4" customFormat="1" x14ac:dyDescent="0.35">
      <c r="D9560" s="35"/>
    </row>
    <row r="9561" spans="4:4" customFormat="1" x14ac:dyDescent="0.35">
      <c r="D9561" s="35"/>
    </row>
    <row r="9562" spans="4:4" customFormat="1" x14ac:dyDescent="0.35">
      <c r="D9562" s="35"/>
    </row>
    <row r="9563" spans="4:4" customFormat="1" x14ac:dyDescent="0.35">
      <c r="D9563" s="35"/>
    </row>
    <row r="9564" spans="4:4" customFormat="1" x14ac:dyDescent="0.35">
      <c r="D9564" s="35"/>
    </row>
    <row r="9565" spans="4:4" customFormat="1" x14ac:dyDescent="0.35">
      <c r="D9565" s="35"/>
    </row>
    <row r="9566" spans="4:4" customFormat="1" x14ac:dyDescent="0.35">
      <c r="D9566" s="35"/>
    </row>
    <row r="9567" spans="4:4" customFormat="1" x14ac:dyDescent="0.35">
      <c r="D9567" s="35"/>
    </row>
    <row r="9568" spans="4:4" customFormat="1" x14ac:dyDescent="0.35">
      <c r="D9568" s="35"/>
    </row>
    <row r="9569" spans="4:4" customFormat="1" x14ac:dyDescent="0.35">
      <c r="D9569" s="35"/>
    </row>
    <row r="9570" spans="4:4" customFormat="1" x14ac:dyDescent="0.35">
      <c r="D9570" s="35"/>
    </row>
    <row r="9571" spans="4:4" customFormat="1" x14ac:dyDescent="0.35">
      <c r="D9571" s="35"/>
    </row>
    <row r="9572" spans="4:4" customFormat="1" x14ac:dyDescent="0.35">
      <c r="D9572" s="35"/>
    </row>
    <row r="9573" spans="4:4" customFormat="1" x14ac:dyDescent="0.35">
      <c r="D9573" s="35"/>
    </row>
    <row r="9574" spans="4:4" customFormat="1" x14ac:dyDescent="0.35">
      <c r="D9574" s="35"/>
    </row>
    <row r="9575" spans="4:4" customFormat="1" x14ac:dyDescent="0.35">
      <c r="D9575" s="35"/>
    </row>
    <row r="9576" spans="4:4" customFormat="1" x14ac:dyDescent="0.35">
      <c r="D9576" s="35"/>
    </row>
    <row r="9577" spans="4:4" customFormat="1" x14ac:dyDescent="0.35">
      <c r="D9577" s="35"/>
    </row>
    <row r="9578" spans="4:4" customFormat="1" x14ac:dyDescent="0.35">
      <c r="D9578" s="35"/>
    </row>
    <row r="9579" spans="4:4" customFormat="1" x14ac:dyDescent="0.35">
      <c r="D9579" s="35"/>
    </row>
    <row r="9580" spans="4:4" customFormat="1" x14ac:dyDescent="0.35">
      <c r="D9580" s="35"/>
    </row>
    <row r="9581" spans="4:4" customFormat="1" x14ac:dyDescent="0.35">
      <c r="D9581" s="35"/>
    </row>
    <row r="9582" spans="4:4" customFormat="1" x14ac:dyDescent="0.35">
      <c r="D9582" s="35"/>
    </row>
    <row r="9583" spans="4:4" customFormat="1" x14ac:dyDescent="0.35">
      <c r="D9583" s="35"/>
    </row>
    <row r="9584" spans="4:4" customFormat="1" x14ac:dyDescent="0.35">
      <c r="D9584" s="35"/>
    </row>
    <row r="9585" spans="4:4" customFormat="1" x14ac:dyDescent="0.35">
      <c r="D9585" s="35"/>
    </row>
    <row r="9586" spans="4:4" customFormat="1" x14ac:dyDescent="0.35">
      <c r="D9586" s="35"/>
    </row>
    <row r="9587" spans="4:4" customFormat="1" x14ac:dyDescent="0.35">
      <c r="D9587" s="35"/>
    </row>
    <row r="9588" spans="4:4" customFormat="1" x14ac:dyDescent="0.35">
      <c r="D9588" s="35"/>
    </row>
    <row r="9589" spans="4:4" customFormat="1" x14ac:dyDescent="0.35">
      <c r="D9589" s="35"/>
    </row>
    <row r="9590" spans="4:4" customFormat="1" x14ac:dyDescent="0.35">
      <c r="D9590" s="35"/>
    </row>
    <row r="9591" spans="4:4" customFormat="1" x14ac:dyDescent="0.35">
      <c r="D9591" s="35"/>
    </row>
    <row r="9592" spans="4:4" customFormat="1" x14ac:dyDescent="0.35">
      <c r="D9592" s="35"/>
    </row>
    <row r="9593" spans="4:4" customFormat="1" x14ac:dyDescent="0.35">
      <c r="D9593" s="35"/>
    </row>
    <row r="9594" spans="4:4" customFormat="1" x14ac:dyDescent="0.35">
      <c r="D9594" s="35"/>
    </row>
    <row r="9595" spans="4:4" customFormat="1" x14ac:dyDescent="0.35">
      <c r="D9595" s="35"/>
    </row>
    <row r="9596" spans="4:4" customFormat="1" x14ac:dyDescent="0.35">
      <c r="D9596" s="35"/>
    </row>
    <row r="9597" spans="4:4" customFormat="1" x14ac:dyDescent="0.35">
      <c r="D9597" s="35"/>
    </row>
    <row r="9598" spans="4:4" customFormat="1" x14ac:dyDescent="0.35">
      <c r="D9598" s="35"/>
    </row>
    <row r="9599" spans="4:4" customFormat="1" x14ac:dyDescent="0.35">
      <c r="D9599" s="35"/>
    </row>
    <row r="9600" spans="4:4" customFormat="1" x14ac:dyDescent="0.35">
      <c r="D9600" s="35"/>
    </row>
    <row r="9601" spans="4:4" customFormat="1" x14ac:dyDescent="0.35">
      <c r="D9601" s="35"/>
    </row>
    <row r="9602" spans="4:4" customFormat="1" x14ac:dyDescent="0.35">
      <c r="D9602" s="35"/>
    </row>
    <row r="9603" spans="4:4" customFormat="1" x14ac:dyDescent="0.35">
      <c r="D9603" s="35"/>
    </row>
    <row r="9604" spans="4:4" customFormat="1" x14ac:dyDescent="0.35">
      <c r="D9604" s="35"/>
    </row>
    <row r="9605" spans="4:4" customFormat="1" x14ac:dyDescent="0.35">
      <c r="D9605" s="35"/>
    </row>
    <row r="9606" spans="4:4" customFormat="1" x14ac:dyDescent="0.35">
      <c r="D9606" s="35"/>
    </row>
    <row r="9607" spans="4:4" customFormat="1" x14ac:dyDescent="0.35">
      <c r="D9607" s="35"/>
    </row>
    <row r="9608" spans="4:4" customFormat="1" x14ac:dyDescent="0.35">
      <c r="D9608" s="35"/>
    </row>
    <row r="9609" spans="4:4" customFormat="1" x14ac:dyDescent="0.35">
      <c r="D9609" s="35"/>
    </row>
    <row r="9610" spans="4:4" customFormat="1" x14ac:dyDescent="0.35">
      <c r="D9610" s="35"/>
    </row>
    <row r="9611" spans="4:4" customFormat="1" x14ac:dyDescent="0.35">
      <c r="D9611" s="35"/>
    </row>
    <row r="9612" spans="4:4" customFormat="1" x14ac:dyDescent="0.35">
      <c r="D9612" s="35"/>
    </row>
    <row r="9613" spans="4:4" customFormat="1" x14ac:dyDescent="0.35">
      <c r="D9613" s="35"/>
    </row>
    <row r="9614" spans="4:4" customFormat="1" x14ac:dyDescent="0.35">
      <c r="D9614" s="35"/>
    </row>
    <row r="9615" spans="4:4" customFormat="1" x14ac:dyDescent="0.35">
      <c r="D9615" s="35"/>
    </row>
    <row r="9616" spans="4:4" customFormat="1" x14ac:dyDescent="0.35">
      <c r="D9616" s="35"/>
    </row>
    <row r="9617" spans="4:4" customFormat="1" x14ac:dyDescent="0.35">
      <c r="D9617" s="35"/>
    </row>
    <row r="9618" spans="4:4" customFormat="1" x14ac:dyDescent="0.35">
      <c r="D9618" s="35"/>
    </row>
    <row r="9619" spans="4:4" customFormat="1" x14ac:dyDescent="0.35">
      <c r="D9619" s="35"/>
    </row>
    <row r="9620" spans="4:4" customFormat="1" x14ac:dyDescent="0.35">
      <c r="D9620" s="35"/>
    </row>
    <row r="9621" spans="4:4" customFormat="1" x14ac:dyDescent="0.35">
      <c r="D9621" s="35"/>
    </row>
    <row r="9622" spans="4:4" customFormat="1" x14ac:dyDescent="0.35">
      <c r="D9622" s="35"/>
    </row>
    <row r="9623" spans="4:4" customFormat="1" x14ac:dyDescent="0.35">
      <c r="D9623" s="35"/>
    </row>
    <row r="9624" spans="4:4" customFormat="1" x14ac:dyDescent="0.35">
      <c r="D9624" s="35"/>
    </row>
    <row r="9625" spans="4:4" customFormat="1" x14ac:dyDescent="0.35">
      <c r="D9625" s="35"/>
    </row>
    <row r="9626" spans="4:4" customFormat="1" x14ac:dyDescent="0.35">
      <c r="D9626" s="35"/>
    </row>
    <row r="9627" spans="4:4" customFormat="1" x14ac:dyDescent="0.35">
      <c r="D9627" s="35"/>
    </row>
    <row r="9628" spans="4:4" customFormat="1" x14ac:dyDescent="0.35">
      <c r="D9628" s="35"/>
    </row>
    <row r="9629" spans="4:4" customFormat="1" x14ac:dyDescent="0.35">
      <c r="D9629" s="35"/>
    </row>
    <row r="9630" spans="4:4" customFormat="1" x14ac:dyDescent="0.35">
      <c r="D9630" s="35"/>
    </row>
    <row r="9631" spans="4:4" customFormat="1" x14ac:dyDescent="0.35">
      <c r="D9631" s="35"/>
    </row>
    <row r="9632" spans="4:4" customFormat="1" x14ac:dyDescent="0.35">
      <c r="D9632" s="35"/>
    </row>
    <row r="9633" spans="4:4" customFormat="1" x14ac:dyDescent="0.35">
      <c r="D9633" s="35"/>
    </row>
    <row r="9634" spans="4:4" customFormat="1" x14ac:dyDescent="0.35">
      <c r="D9634" s="35"/>
    </row>
    <row r="9635" spans="4:4" customFormat="1" x14ac:dyDescent="0.35">
      <c r="D9635" s="35"/>
    </row>
    <row r="9636" spans="4:4" customFormat="1" x14ac:dyDescent="0.35">
      <c r="D9636" s="35"/>
    </row>
    <row r="9637" spans="4:4" customFormat="1" x14ac:dyDescent="0.35">
      <c r="D9637" s="35"/>
    </row>
    <row r="9638" spans="4:4" customFormat="1" x14ac:dyDescent="0.35">
      <c r="D9638" s="35"/>
    </row>
    <row r="9639" spans="4:4" customFormat="1" x14ac:dyDescent="0.35">
      <c r="D9639" s="35"/>
    </row>
    <row r="9640" spans="4:4" customFormat="1" x14ac:dyDescent="0.35">
      <c r="D9640" s="35"/>
    </row>
    <row r="9641" spans="4:4" customFormat="1" x14ac:dyDescent="0.35">
      <c r="D9641" s="35"/>
    </row>
    <row r="9642" spans="4:4" customFormat="1" x14ac:dyDescent="0.35">
      <c r="D9642" s="35"/>
    </row>
    <row r="9643" spans="4:4" customFormat="1" x14ac:dyDescent="0.35">
      <c r="D9643" s="35"/>
    </row>
    <row r="9644" spans="4:4" customFormat="1" x14ac:dyDescent="0.35">
      <c r="D9644" s="35"/>
    </row>
    <row r="9645" spans="4:4" customFormat="1" x14ac:dyDescent="0.35">
      <c r="D9645" s="35"/>
    </row>
    <row r="9646" spans="4:4" customFormat="1" x14ac:dyDescent="0.35">
      <c r="D9646" s="35"/>
    </row>
    <row r="9647" spans="4:4" customFormat="1" x14ac:dyDescent="0.35">
      <c r="D9647" s="35"/>
    </row>
    <row r="9648" spans="4:4" customFormat="1" x14ac:dyDescent="0.35">
      <c r="D9648" s="35"/>
    </row>
    <row r="9649" spans="4:4" customFormat="1" x14ac:dyDescent="0.35">
      <c r="D9649" s="35"/>
    </row>
    <row r="9650" spans="4:4" customFormat="1" x14ac:dyDescent="0.35">
      <c r="D9650" s="35"/>
    </row>
    <row r="9651" spans="4:4" customFormat="1" x14ac:dyDescent="0.35">
      <c r="D9651" s="35"/>
    </row>
    <row r="9652" spans="4:4" customFormat="1" x14ac:dyDescent="0.35">
      <c r="D9652" s="35"/>
    </row>
    <row r="9653" spans="4:4" customFormat="1" x14ac:dyDescent="0.35">
      <c r="D9653" s="35"/>
    </row>
    <row r="9654" spans="4:4" customFormat="1" x14ac:dyDescent="0.35">
      <c r="D9654" s="35"/>
    </row>
    <row r="9655" spans="4:4" customFormat="1" x14ac:dyDescent="0.35">
      <c r="D9655" s="35"/>
    </row>
    <row r="9656" spans="4:4" customFormat="1" x14ac:dyDescent="0.35">
      <c r="D9656" s="35"/>
    </row>
    <row r="9657" spans="4:4" customFormat="1" x14ac:dyDescent="0.35">
      <c r="D9657" s="35"/>
    </row>
    <row r="9658" spans="4:4" customFormat="1" x14ac:dyDescent="0.35">
      <c r="D9658" s="35"/>
    </row>
    <row r="9659" spans="4:4" customFormat="1" x14ac:dyDescent="0.35">
      <c r="D9659" s="35"/>
    </row>
    <row r="9660" spans="4:4" customFormat="1" x14ac:dyDescent="0.35">
      <c r="D9660" s="35"/>
    </row>
    <row r="9661" spans="4:4" customFormat="1" x14ac:dyDescent="0.35">
      <c r="D9661" s="35"/>
    </row>
    <row r="9662" spans="4:4" customFormat="1" x14ac:dyDescent="0.35">
      <c r="D9662" s="35"/>
    </row>
    <row r="9663" spans="4:4" customFormat="1" x14ac:dyDescent="0.35">
      <c r="D9663" s="35"/>
    </row>
    <row r="9664" spans="4:4" customFormat="1" x14ac:dyDescent="0.35">
      <c r="D9664" s="35"/>
    </row>
    <row r="9665" spans="4:4" customFormat="1" x14ac:dyDescent="0.35">
      <c r="D9665" s="35"/>
    </row>
    <row r="9666" spans="4:4" customFormat="1" x14ac:dyDescent="0.35">
      <c r="D9666" s="35"/>
    </row>
    <row r="9667" spans="4:4" customFormat="1" x14ac:dyDescent="0.35">
      <c r="D9667" s="35"/>
    </row>
    <row r="9668" spans="4:4" customFormat="1" x14ac:dyDescent="0.35">
      <c r="D9668" s="35"/>
    </row>
    <row r="9669" spans="4:4" customFormat="1" x14ac:dyDescent="0.35">
      <c r="D9669" s="35"/>
    </row>
    <row r="9670" spans="4:4" customFormat="1" x14ac:dyDescent="0.35">
      <c r="D9670" s="35"/>
    </row>
    <row r="9671" spans="4:4" customFormat="1" x14ac:dyDescent="0.35">
      <c r="D9671" s="35"/>
    </row>
    <row r="9672" spans="4:4" customFormat="1" x14ac:dyDescent="0.35">
      <c r="D9672" s="35"/>
    </row>
    <row r="9673" spans="4:4" customFormat="1" x14ac:dyDescent="0.35">
      <c r="D9673" s="35"/>
    </row>
    <row r="9674" spans="4:4" customFormat="1" x14ac:dyDescent="0.35">
      <c r="D9674" s="35"/>
    </row>
    <row r="9675" spans="4:4" customFormat="1" x14ac:dyDescent="0.35">
      <c r="D9675" s="35"/>
    </row>
    <row r="9676" spans="4:4" customFormat="1" x14ac:dyDescent="0.35">
      <c r="D9676" s="35"/>
    </row>
    <row r="9677" spans="4:4" customFormat="1" x14ac:dyDescent="0.35">
      <c r="D9677" s="35"/>
    </row>
    <row r="9678" spans="4:4" customFormat="1" x14ac:dyDescent="0.35">
      <c r="D9678" s="35"/>
    </row>
    <row r="9679" spans="4:4" customFormat="1" x14ac:dyDescent="0.35">
      <c r="D9679" s="35"/>
    </row>
    <row r="9680" spans="4:4" customFormat="1" x14ac:dyDescent="0.35">
      <c r="D9680" s="35"/>
    </row>
    <row r="9681" spans="4:4" customFormat="1" x14ac:dyDescent="0.35">
      <c r="D9681" s="35"/>
    </row>
    <row r="9682" spans="4:4" customFormat="1" x14ac:dyDescent="0.35">
      <c r="D9682" s="35"/>
    </row>
    <row r="9683" spans="4:4" customFormat="1" x14ac:dyDescent="0.35">
      <c r="D9683" s="35"/>
    </row>
    <row r="9684" spans="4:4" customFormat="1" x14ac:dyDescent="0.35">
      <c r="D9684" s="35"/>
    </row>
    <row r="9685" spans="4:4" customFormat="1" x14ac:dyDescent="0.35">
      <c r="D9685" s="35"/>
    </row>
    <row r="9686" spans="4:4" customFormat="1" x14ac:dyDescent="0.35">
      <c r="D9686" s="35"/>
    </row>
    <row r="9687" spans="4:4" customFormat="1" x14ac:dyDescent="0.35">
      <c r="D9687" s="35"/>
    </row>
    <row r="9688" spans="4:4" customFormat="1" x14ac:dyDescent="0.35">
      <c r="D9688" s="35"/>
    </row>
    <row r="9689" spans="4:4" customFormat="1" x14ac:dyDescent="0.35">
      <c r="D9689" s="35"/>
    </row>
    <row r="9690" spans="4:4" customFormat="1" x14ac:dyDescent="0.35">
      <c r="D9690" s="35"/>
    </row>
    <row r="9691" spans="4:4" customFormat="1" x14ac:dyDescent="0.35">
      <c r="D9691" s="35"/>
    </row>
    <row r="9692" spans="4:4" customFormat="1" x14ac:dyDescent="0.35">
      <c r="D9692" s="35"/>
    </row>
    <row r="9693" spans="4:4" customFormat="1" x14ac:dyDescent="0.35">
      <c r="D9693" s="35"/>
    </row>
    <row r="9694" spans="4:4" customFormat="1" x14ac:dyDescent="0.35">
      <c r="D9694" s="35"/>
    </row>
    <row r="9695" spans="4:4" customFormat="1" x14ac:dyDescent="0.35">
      <c r="D9695" s="35"/>
    </row>
    <row r="9696" spans="4:4" customFormat="1" x14ac:dyDescent="0.35">
      <c r="D9696" s="35"/>
    </row>
    <row r="9697" spans="4:4" customFormat="1" x14ac:dyDescent="0.35">
      <c r="D9697" s="35"/>
    </row>
    <row r="9698" spans="4:4" customFormat="1" x14ac:dyDescent="0.35">
      <c r="D9698" s="35"/>
    </row>
    <row r="9699" spans="4:4" customFormat="1" x14ac:dyDescent="0.35">
      <c r="D9699" s="35"/>
    </row>
    <row r="9700" spans="4:4" customFormat="1" x14ac:dyDescent="0.35">
      <c r="D9700" s="35"/>
    </row>
    <row r="9701" spans="4:4" customFormat="1" x14ac:dyDescent="0.35">
      <c r="D9701" s="35"/>
    </row>
    <row r="9702" spans="4:4" customFormat="1" x14ac:dyDescent="0.35">
      <c r="D9702" s="35"/>
    </row>
    <row r="9703" spans="4:4" customFormat="1" x14ac:dyDescent="0.35">
      <c r="D9703" s="35"/>
    </row>
    <row r="9704" spans="4:4" customFormat="1" x14ac:dyDescent="0.35">
      <c r="D9704" s="35"/>
    </row>
    <row r="9705" spans="4:4" customFormat="1" x14ac:dyDescent="0.35">
      <c r="D9705" s="35"/>
    </row>
    <row r="9706" spans="4:4" customFormat="1" x14ac:dyDescent="0.35">
      <c r="D9706" s="35"/>
    </row>
    <row r="9707" spans="4:4" customFormat="1" x14ac:dyDescent="0.35">
      <c r="D9707" s="35"/>
    </row>
    <row r="9708" spans="4:4" customFormat="1" x14ac:dyDescent="0.35">
      <c r="D9708" s="35"/>
    </row>
    <row r="9709" spans="4:4" customFormat="1" x14ac:dyDescent="0.35">
      <c r="D9709" s="35"/>
    </row>
    <row r="9710" spans="4:4" customFormat="1" x14ac:dyDescent="0.35">
      <c r="D9710" s="35"/>
    </row>
    <row r="9711" spans="4:4" customFormat="1" x14ac:dyDescent="0.35">
      <c r="D9711" s="35"/>
    </row>
    <row r="9712" spans="4:4" customFormat="1" x14ac:dyDescent="0.35">
      <c r="D9712" s="35"/>
    </row>
    <row r="9713" spans="4:4" customFormat="1" x14ac:dyDescent="0.35">
      <c r="D9713" s="35"/>
    </row>
    <row r="9714" spans="4:4" customFormat="1" x14ac:dyDescent="0.35">
      <c r="D9714" s="35"/>
    </row>
    <row r="9715" spans="4:4" customFormat="1" x14ac:dyDescent="0.35">
      <c r="D9715" s="35"/>
    </row>
    <row r="9716" spans="4:4" customFormat="1" x14ac:dyDescent="0.35">
      <c r="D9716" s="35"/>
    </row>
    <row r="9717" spans="4:4" customFormat="1" x14ac:dyDescent="0.35">
      <c r="D9717" s="35"/>
    </row>
    <row r="9718" spans="4:4" customFormat="1" x14ac:dyDescent="0.35">
      <c r="D9718" s="35"/>
    </row>
    <row r="9719" spans="4:4" customFormat="1" x14ac:dyDescent="0.35">
      <c r="D9719" s="35"/>
    </row>
    <row r="9720" spans="4:4" customFormat="1" x14ac:dyDescent="0.35">
      <c r="D9720" s="35"/>
    </row>
    <row r="9721" spans="4:4" customFormat="1" x14ac:dyDescent="0.35">
      <c r="D9721" s="35"/>
    </row>
    <row r="9722" spans="4:4" customFormat="1" x14ac:dyDescent="0.35">
      <c r="D9722" s="35"/>
    </row>
    <row r="9723" spans="4:4" customFormat="1" x14ac:dyDescent="0.35">
      <c r="D9723" s="35"/>
    </row>
    <row r="9724" spans="4:4" customFormat="1" x14ac:dyDescent="0.35">
      <c r="D9724" s="35"/>
    </row>
    <row r="9725" spans="4:4" customFormat="1" x14ac:dyDescent="0.35">
      <c r="D9725" s="35"/>
    </row>
    <row r="9726" spans="4:4" customFormat="1" x14ac:dyDescent="0.35">
      <c r="D9726" s="35"/>
    </row>
    <row r="9727" spans="4:4" customFormat="1" x14ac:dyDescent="0.35">
      <c r="D9727" s="35"/>
    </row>
    <row r="9728" spans="4:4" customFormat="1" x14ac:dyDescent="0.35">
      <c r="D9728" s="35"/>
    </row>
    <row r="9729" spans="4:4" customFormat="1" x14ac:dyDescent="0.35">
      <c r="D9729" s="35"/>
    </row>
    <row r="9730" spans="4:4" customFormat="1" x14ac:dyDescent="0.35">
      <c r="D9730" s="35"/>
    </row>
    <row r="9731" spans="4:4" customFormat="1" x14ac:dyDescent="0.35">
      <c r="D9731" s="35"/>
    </row>
    <row r="9732" spans="4:4" customFormat="1" x14ac:dyDescent="0.35">
      <c r="D9732" s="35"/>
    </row>
    <row r="9733" spans="4:4" customFormat="1" x14ac:dyDescent="0.35">
      <c r="D9733" s="35"/>
    </row>
    <row r="9734" spans="4:4" customFormat="1" x14ac:dyDescent="0.35">
      <c r="D9734" s="35"/>
    </row>
    <row r="9735" spans="4:4" customFormat="1" x14ac:dyDescent="0.35">
      <c r="D9735" s="35"/>
    </row>
    <row r="9736" spans="4:4" customFormat="1" x14ac:dyDescent="0.35">
      <c r="D9736" s="35"/>
    </row>
    <row r="9737" spans="4:4" customFormat="1" x14ac:dyDescent="0.35">
      <c r="D9737" s="35"/>
    </row>
    <row r="9738" spans="4:4" customFormat="1" x14ac:dyDescent="0.35">
      <c r="D9738" s="35"/>
    </row>
    <row r="9739" spans="4:4" customFormat="1" x14ac:dyDescent="0.35">
      <c r="D9739" s="35"/>
    </row>
    <row r="9740" spans="4:4" customFormat="1" x14ac:dyDescent="0.35">
      <c r="D9740" s="35"/>
    </row>
    <row r="9741" spans="4:4" customFormat="1" x14ac:dyDescent="0.35">
      <c r="D9741" s="35"/>
    </row>
    <row r="9742" spans="4:4" customFormat="1" x14ac:dyDescent="0.35">
      <c r="D9742" s="35"/>
    </row>
    <row r="9743" spans="4:4" customFormat="1" x14ac:dyDescent="0.35">
      <c r="D9743" s="35"/>
    </row>
    <row r="9744" spans="4:4" customFormat="1" x14ac:dyDescent="0.35">
      <c r="D9744" s="35"/>
    </row>
    <row r="9745" spans="4:4" customFormat="1" x14ac:dyDescent="0.35">
      <c r="D9745" s="35"/>
    </row>
    <row r="9746" spans="4:4" customFormat="1" x14ac:dyDescent="0.35">
      <c r="D9746" s="35"/>
    </row>
    <row r="9747" spans="4:4" customFormat="1" x14ac:dyDescent="0.35">
      <c r="D9747" s="35"/>
    </row>
    <row r="9748" spans="4:4" customFormat="1" x14ac:dyDescent="0.35">
      <c r="D9748" s="35"/>
    </row>
    <row r="9749" spans="4:4" customFormat="1" x14ac:dyDescent="0.35">
      <c r="D9749" s="35"/>
    </row>
    <row r="9750" spans="4:4" customFormat="1" x14ac:dyDescent="0.35">
      <c r="D9750" s="35"/>
    </row>
    <row r="9751" spans="4:4" customFormat="1" x14ac:dyDescent="0.35">
      <c r="D9751" s="35"/>
    </row>
    <row r="9752" spans="4:4" customFormat="1" x14ac:dyDescent="0.35">
      <c r="D9752" s="35"/>
    </row>
    <row r="9753" spans="4:4" customFormat="1" x14ac:dyDescent="0.35">
      <c r="D9753" s="35"/>
    </row>
    <row r="9754" spans="4:4" customFormat="1" x14ac:dyDescent="0.35">
      <c r="D9754" s="35"/>
    </row>
    <row r="9755" spans="4:4" customFormat="1" x14ac:dyDescent="0.35">
      <c r="D9755" s="35"/>
    </row>
    <row r="9756" spans="4:4" customFormat="1" x14ac:dyDescent="0.35">
      <c r="D9756" s="35"/>
    </row>
    <row r="9757" spans="4:4" customFormat="1" x14ac:dyDescent="0.35">
      <c r="D9757" s="35"/>
    </row>
    <row r="9758" spans="4:4" customFormat="1" x14ac:dyDescent="0.35">
      <c r="D9758" s="35"/>
    </row>
    <row r="9759" spans="4:4" customFormat="1" x14ac:dyDescent="0.35">
      <c r="D9759" s="35"/>
    </row>
    <row r="9760" spans="4:4" customFormat="1" x14ac:dyDescent="0.35">
      <c r="D9760" s="35"/>
    </row>
    <row r="9761" spans="4:4" customFormat="1" x14ac:dyDescent="0.35">
      <c r="D9761" s="35"/>
    </row>
    <row r="9762" spans="4:4" customFormat="1" x14ac:dyDescent="0.35">
      <c r="D9762" s="35"/>
    </row>
    <row r="9763" spans="4:4" customFormat="1" x14ac:dyDescent="0.35">
      <c r="D9763" s="35"/>
    </row>
    <row r="9764" spans="4:4" customFormat="1" x14ac:dyDescent="0.35">
      <c r="D9764" s="35"/>
    </row>
    <row r="9765" spans="4:4" customFormat="1" x14ac:dyDescent="0.35">
      <c r="D9765" s="35"/>
    </row>
    <row r="9766" spans="4:4" customFormat="1" x14ac:dyDescent="0.35">
      <c r="D9766" s="35"/>
    </row>
    <row r="9767" spans="4:4" customFormat="1" x14ac:dyDescent="0.35">
      <c r="D9767" s="35"/>
    </row>
    <row r="9768" spans="4:4" customFormat="1" x14ac:dyDescent="0.35">
      <c r="D9768" s="35"/>
    </row>
    <row r="9769" spans="4:4" customFormat="1" x14ac:dyDescent="0.35">
      <c r="D9769" s="35"/>
    </row>
    <row r="9770" spans="4:4" customFormat="1" x14ac:dyDescent="0.35">
      <c r="D9770" s="35"/>
    </row>
    <row r="9771" spans="4:4" customFormat="1" x14ac:dyDescent="0.35">
      <c r="D9771" s="35"/>
    </row>
    <row r="9772" spans="4:4" customFormat="1" x14ac:dyDescent="0.35">
      <c r="D9772" s="35"/>
    </row>
    <row r="9773" spans="4:4" customFormat="1" x14ac:dyDescent="0.35">
      <c r="D9773" s="35"/>
    </row>
    <row r="9774" spans="4:4" customFormat="1" x14ac:dyDescent="0.35">
      <c r="D9774" s="35"/>
    </row>
    <row r="9775" spans="4:4" customFormat="1" x14ac:dyDescent="0.35">
      <c r="D9775" s="35"/>
    </row>
    <row r="9776" spans="4:4" customFormat="1" x14ac:dyDescent="0.35">
      <c r="D9776" s="35"/>
    </row>
    <row r="9777" spans="4:4" customFormat="1" x14ac:dyDescent="0.35">
      <c r="D9777" s="35"/>
    </row>
    <row r="9778" spans="4:4" customFormat="1" x14ac:dyDescent="0.35">
      <c r="D9778" s="35"/>
    </row>
    <row r="9779" spans="4:4" customFormat="1" x14ac:dyDescent="0.35">
      <c r="D9779" s="35"/>
    </row>
    <row r="9780" spans="4:4" customFormat="1" x14ac:dyDescent="0.35">
      <c r="D9780" s="35"/>
    </row>
    <row r="9781" spans="4:4" customFormat="1" x14ac:dyDescent="0.35">
      <c r="D9781" s="35"/>
    </row>
    <row r="9782" spans="4:4" customFormat="1" x14ac:dyDescent="0.35">
      <c r="D9782" s="35"/>
    </row>
    <row r="9783" spans="4:4" customFormat="1" x14ac:dyDescent="0.35">
      <c r="D9783" s="35"/>
    </row>
    <row r="9784" spans="4:4" customFormat="1" x14ac:dyDescent="0.35">
      <c r="D9784" s="35"/>
    </row>
    <row r="9785" spans="4:4" customFormat="1" x14ac:dyDescent="0.35">
      <c r="D9785" s="35"/>
    </row>
    <row r="9786" spans="4:4" customFormat="1" x14ac:dyDescent="0.35">
      <c r="D9786" s="35"/>
    </row>
    <row r="9787" spans="4:4" customFormat="1" x14ac:dyDescent="0.35">
      <c r="D9787" s="35"/>
    </row>
    <row r="9788" spans="4:4" customFormat="1" x14ac:dyDescent="0.35">
      <c r="D9788" s="35"/>
    </row>
    <row r="9789" spans="4:4" customFormat="1" x14ac:dyDescent="0.35">
      <c r="D9789" s="35"/>
    </row>
    <row r="9790" spans="4:4" customFormat="1" x14ac:dyDescent="0.35">
      <c r="D9790" s="35"/>
    </row>
    <row r="9791" spans="4:4" customFormat="1" x14ac:dyDescent="0.35">
      <c r="D9791" s="35"/>
    </row>
    <row r="9792" spans="4:4" customFormat="1" x14ac:dyDescent="0.35">
      <c r="D9792" s="35"/>
    </row>
    <row r="9793" spans="4:4" customFormat="1" x14ac:dyDescent="0.35">
      <c r="D9793" s="35"/>
    </row>
    <row r="9794" spans="4:4" customFormat="1" x14ac:dyDescent="0.35">
      <c r="D9794" s="35"/>
    </row>
    <row r="9795" spans="4:4" customFormat="1" x14ac:dyDescent="0.35">
      <c r="D9795" s="35"/>
    </row>
    <row r="9796" spans="4:4" customFormat="1" x14ac:dyDescent="0.35">
      <c r="D9796" s="35"/>
    </row>
    <row r="9797" spans="4:4" customFormat="1" x14ac:dyDescent="0.35">
      <c r="D9797" s="35"/>
    </row>
    <row r="9798" spans="4:4" customFormat="1" x14ac:dyDescent="0.35">
      <c r="D9798" s="35"/>
    </row>
    <row r="9799" spans="4:4" customFormat="1" x14ac:dyDescent="0.35">
      <c r="D9799" s="35"/>
    </row>
    <row r="9800" spans="4:4" customFormat="1" x14ac:dyDescent="0.35">
      <c r="D9800" s="35"/>
    </row>
    <row r="9801" spans="4:4" customFormat="1" x14ac:dyDescent="0.35">
      <c r="D9801" s="35"/>
    </row>
    <row r="9802" spans="4:4" customFormat="1" x14ac:dyDescent="0.35">
      <c r="D9802" s="35"/>
    </row>
    <row r="9803" spans="4:4" customFormat="1" x14ac:dyDescent="0.35">
      <c r="D9803" s="35"/>
    </row>
    <row r="9804" spans="4:4" customFormat="1" x14ac:dyDescent="0.35">
      <c r="D9804" s="35"/>
    </row>
    <row r="9805" spans="4:4" customFormat="1" x14ac:dyDescent="0.35">
      <c r="D9805" s="35"/>
    </row>
    <row r="9806" spans="4:4" customFormat="1" x14ac:dyDescent="0.35">
      <c r="D9806" s="35"/>
    </row>
    <row r="9807" spans="4:4" customFormat="1" x14ac:dyDescent="0.35">
      <c r="D9807" s="35"/>
    </row>
    <row r="9808" spans="4:4" customFormat="1" x14ac:dyDescent="0.35">
      <c r="D9808" s="35"/>
    </row>
    <row r="9809" spans="4:4" customFormat="1" x14ac:dyDescent="0.35">
      <c r="D9809" s="35"/>
    </row>
    <row r="9810" spans="4:4" customFormat="1" x14ac:dyDescent="0.35">
      <c r="D9810" s="35"/>
    </row>
    <row r="9811" spans="4:4" customFormat="1" x14ac:dyDescent="0.35">
      <c r="D9811" s="35"/>
    </row>
    <row r="9812" spans="4:4" customFormat="1" x14ac:dyDescent="0.35">
      <c r="D9812" s="35"/>
    </row>
    <row r="9813" spans="4:4" customFormat="1" x14ac:dyDescent="0.35">
      <c r="D9813" s="35"/>
    </row>
    <row r="9814" spans="4:4" customFormat="1" x14ac:dyDescent="0.35">
      <c r="D9814" s="35"/>
    </row>
    <row r="9815" spans="4:4" customFormat="1" x14ac:dyDescent="0.35">
      <c r="D9815" s="35"/>
    </row>
    <row r="9816" spans="4:4" customFormat="1" x14ac:dyDescent="0.35">
      <c r="D9816" s="35"/>
    </row>
    <row r="9817" spans="4:4" customFormat="1" x14ac:dyDescent="0.35">
      <c r="D9817" s="35"/>
    </row>
    <row r="9818" spans="4:4" customFormat="1" x14ac:dyDescent="0.35">
      <c r="D9818" s="35"/>
    </row>
    <row r="9819" spans="4:4" customFormat="1" x14ac:dyDescent="0.35">
      <c r="D9819" s="35"/>
    </row>
    <row r="9820" spans="4:4" customFormat="1" x14ac:dyDescent="0.35">
      <c r="D9820" s="35"/>
    </row>
    <row r="9821" spans="4:4" customFormat="1" x14ac:dyDescent="0.35">
      <c r="D9821" s="35"/>
    </row>
    <row r="9822" spans="4:4" customFormat="1" x14ac:dyDescent="0.35">
      <c r="D9822" s="35"/>
    </row>
    <row r="9823" spans="4:4" customFormat="1" x14ac:dyDescent="0.35">
      <c r="D9823" s="35"/>
    </row>
    <row r="9824" spans="4:4" customFormat="1" x14ac:dyDescent="0.35">
      <c r="D9824" s="35"/>
    </row>
    <row r="9825" spans="4:4" customFormat="1" x14ac:dyDescent="0.35">
      <c r="D9825" s="35"/>
    </row>
    <row r="9826" spans="4:4" customFormat="1" x14ac:dyDescent="0.35">
      <c r="D9826" s="35"/>
    </row>
    <row r="9827" spans="4:4" customFormat="1" x14ac:dyDescent="0.35">
      <c r="D9827" s="35"/>
    </row>
    <row r="9828" spans="4:4" customFormat="1" x14ac:dyDescent="0.35">
      <c r="D9828" s="35"/>
    </row>
    <row r="9829" spans="4:4" customFormat="1" x14ac:dyDescent="0.35">
      <c r="D9829" s="35"/>
    </row>
    <row r="9830" spans="4:4" customFormat="1" x14ac:dyDescent="0.35">
      <c r="D9830" s="35"/>
    </row>
    <row r="9831" spans="4:4" customFormat="1" x14ac:dyDescent="0.35">
      <c r="D9831" s="35"/>
    </row>
    <row r="9832" spans="4:4" customFormat="1" x14ac:dyDescent="0.35">
      <c r="D9832" s="35"/>
    </row>
    <row r="9833" spans="4:4" customFormat="1" x14ac:dyDescent="0.35">
      <c r="D9833" s="35"/>
    </row>
    <row r="9834" spans="4:4" customFormat="1" x14ac:dyDescent="0.35">
      <c r="D9834" s="35"/>
    </row>
    <row r="9835" spans="4:4" customFormat="1" x14ac:dyDescent="0.35">
      <c r="D9835" s="35"/>
    </row>
    <row r="9836" spans="4:4" customFormat="1" x14ac:dyDescent="0.35">
      <c r="D9836" s="35"/>
    </row>
    <row r="9837" spans="4:4" customFormat="1" x14ac:dyDescent="0.35">
      <c r="D9837" s="35"/>
    </row>
    <row r="9838" spans="4:4" customFormat="1" x14ac:dyDescent="0.35">
      <c r="D9838" s="35"/>
    </row>
    <row r="9839" spans="4:4" customFormat="1" x14ac:dyDescent="0.35">
      <c r="D9839" s="35"/>
    </row>
    <row r="9840" spans="4:4" customFormat="1" x14ac:dyDescent="0.35">
      <c r="D9840" s="35"/>
    </row>
    <row r="9841" spans="4:4" customFormat="1" x14ac:dyDescent="0.35">
      <c r="D9841" s="35"/>
    </row>
    <row r="9842" spans="4:4" customFormat="1" x14ac:dyDescent="0.35">
      <c r="D9842" s="35"/>
    </row>
    <row r="9843" spans="4:4" customFormat="1" x14ac:dyDescent="0.35">
      <c r="D9843" s="35"/>
    </row>
    <row r="9844" spans="4:4" customFormat="1" x14ac:dyDescent="0.35">
      <c r="D9844" s="35"/>
    </row>
    <row r="9845" spans="4:4" customFormat="1" x14ac:dyDescent="0.35">
      <c r="D9845" s="35"/>
    </row>
    <row r="9846" spans="4:4" customFormat="1" x14ac:dyDescent="0.35">
      <c r="D9846" s="35"/>
    </row>
    <row r="9847" spans="4:4" customFormat="1" x14ac:dyDescent="0.35">
      <c r="D9847" s="35"/>
    </row>
    <row r="9848" spans="4:4" customFormat="1" x14ac:dyDescent="0.35">
      <c r="D9848" s="35"/>
    </row>
    <row r="9849" spans="4:4" customFormat="1" x14ac:dyDescent="0.35">
      <c r="D9849" s="35"/>
    </row>
    <row r="9850" spans="4:4" customFormat="1" x14ac:dyDescent="0.35">
      <c r="D9850" s="35"/>
    </row>
    <row r="9851" spans="4:4" customFormat="1" x14ac:dyDescent="0.35">
      <c r="D9851" s="35"/>
    </row>
    <row r="9852" spans="4:4" customFormat="1" x14ac:dyDescent="0.35">
      <c r="D9852" s="35"/>
    </row>
    <row r="9853" spans="4:4" customFormat="1" x14ac:dyDescent="0.35">
      <c r="D9853" s="35"/>
    </row>
    <row r="9854" spans="4:4" customFormat="1" x14ac:dyDescent="0.35">
      <c r="D9854" s="35"/>
    </row>
    <row r="9855" spans="4:4" customFormat="1" x14ac:dyDescent="0.35">
      <c r="D9855" s="35"/>
    </row>
    <row r="9856" spans="4:4" customFormat="1" x14ac:dyDescent="0.35">
      <c r="D9856" s="35"/>
    </row>
    <row r="9857" spans="4:4" customFormat="1" x14ac:dyDescent="0.35">
      <c r="D9857" s="35"/>
    </row>
    <row r="9858" spans="4:4" customFormat="1" x14ac:dyDescent="0.35">
      <c r="D9858" s="35"/>
    </row>
    <row r="9859" spans="4:4" customFormat="1" x14ac:dyDescent="0.35">
      <c r="D9859" s="35"/>
    </row>
    <row r="9860" spans="4:4" customFormat="1" x14ac:dyDescent="0.35">
      <c r="D9860" s="35"/>
    </row>
    <row r="9861" spans="4:4" customFormat="1" x14ac:dyDescent="0.35">
      <c r="D9861" s="35"/>
    </row>
    <row r="9862" spans="4:4" customFormat="1" x14ac:dyDescent="0.35">
      <c r="D9862" s="35"/>
    </row>
    <row r="9863" spans="4:4" customFormat="1" x14ac:dyDescent="0.35">
      <c r="D9863" s="35"/>
    </row>
    <row r="9864" spans="4:4" customFormat="1" x14ac:dyDescent="0.35">
      <c r="D9864" s="35"/>
    </row>
    <row r="9865" spans="4:4" customFormat="1" x14ac:dyDescent="0.35">
      <c r="D9865" s="35"/>
    </row>
    <row r="9866" spans="4:4" customFormat="1" x14ac:dyDescent="0.35">
      <c r="D9866" s="35"/>
    </row>
    <row r="9867" spans="4:4" customFormat="1" x14ac:dyDescent="0.35">
      <c r="D9867" s="35"/>
    </row>
    <row r="9868" spans="4:4" customFormat="1" x14ac:dyDescent="0.35">
      <c r="D9868" s="35"/>
    </row>
    <row r="9869" spans="4:4" customFormat="1" x14ac:dyDescent="0.35">
      <c r="D9869" s="35"/>
    </row>
    <row r="9870" spans="4:4" customFormat="1" x14ac:dyDescent="0.35">
      <c r="D9870" s="35"/>
    </row>
    <row r="9871" spans="4:4" customFormat="1" x14ac:dyDescent="0.35">
      <c r="D9871" s="35"/>
    </row>
    <row r="9872" spans="4:4" customFormat="1" x14ac:dyDescent="0.35">
      <c r="D9872" s="35"/>
    </row>
    <row r="9873" spans="4:4" customFormat="1" x14ac:dyDescent="0.35">
      <c r="D9873" s="35"/>
    </row>
    <row r="9874" spans="4:4" customFormat="1" x14ac:dyDescent="0.35">
      <c r="D9874" s="35"/>
    </row>
    <row r="9875" spans="4:4" customFormat="1" x14ac:dyDescent="0.35">
      <c r="D9875" s="35"/>
    </row>
    <row r="9876" spans="4:4" customFormat="1" x14ac:dyDescent="0.35">
      <c r="D9876" s="35"/>
    </row>
    <row r="9877" spans="4:4" customFormat="1" x14ac:dyDescent="0.35">
      <c r="D9877" s="35"/>
    </row>
    <row r="9878" spans="4:4" customFormat="1" x14ac:dyDescent="0.35">
      <c r="D9878" s="35"/>
    </row>
    <row r="9879" spans="4:4" customFormat="1" x14ac:dyDescent="0.35">
      <c r="D9879" s="35"/>
    </row>
    <row r="9880" spans="4:4" customFormat="1" x14ac:dyDescent="0.35">
      <c r="D9880" s="35"/>
    </row>
    <row r="9881" spans="4:4" customFormat="1" x14ac:dyDescent="0.35">
      <c r="D9881" s="35"/>
    </row>
    <row r="9882" spans="4:4" customFormat="1" x14ac:dyDescent="0.35">
      <c r="D9882" s="35"/>
    </row>
    <row r="9883" spans="4:4" customFormat="1" x14ac:dyDescent="0.35">
      <c r="D9883" s="35"/>
    </row>
    <row r="9884" spans="4:4" customFormat="1" x14ac:dyDescent="0.35">
      <c r="D9884" s="35"/>
    </row>
    <row r="9885" spans="4:4" customFormat="1" x14ac:dyDescent="0.35">
      <c r="D9885" s="35"/>
    </row>
    <row r="9886" spans="4:4" customFormat="1" x14ac:dyDescent="0.35">
      <c r="D9886" s="35"/>
    </row>
    <row r="9887" spans="4:4" customFormat="1" x14ac:dyDescent="0.35">
      <c r="D9887" s="35"/>
    </row>
    <row r="9888" spans="4:4" customFormat="1" x14ac:dyDescent="0.35">
      <c r="D9888" s="35"/>
    </row>
    <row r="9889" spans="4:4" customFormat="1" x14ac:dyDescent="0.35">
      <c r="D9889" s="35"/>
    </row>
    <row r="9890" spans="4:4" customFormat="1" x14ac:dyDescent="0.35">
      <c r="D9890" s="35"/>
    </row>
    <row r="9891" spans="4:4" customFormat="1" x14ac:dyDescent="0.35">
      <c r="D9891" s="35"/>
    </row>
    <row r="9892" spans="4:4" customFormat="1" x14ac:dyDescent="0.35">
      <c r="D9892" s="35"/>
    </row>
    <row r="9893" spans="4:4" customFormat="1" x14ac:dyDescent="0.35">
      <c r="D9893" s="35"/>
    </row>
    <row r="9894" spans="4:4" customFormat="1" x14ac:dyDescent="0.35">
      <c r="D9894" s="35"/>
    </row>
    <row r="9895" spans="4:4" customFormat="1" x14ac:dyDescent="0.35">
      <c r="D9895" s="35"/>
    </row>
    <row r="9896" spans="4:4" customFormat="1" x14ac:dyDescent="0.35">
      <c r="D9896" s="35"/>
    </row>
    <row r="9897" spans="4:4" customFormat="1" x14ac:dyDescent="0.35">
      <c r="D9897" s="35"/>
    </row>
    <row r="9898" spans="4:4" customFormat="1" x14ac:dyDescent="0.35">
      <c r="D9898" s="35"/>
    </row>
    <row r="9899" spans="4:4" customFormat="1" x14ac:dyDescent="0.35">
      <c r="D9899" s="35"/>
    </row>
    <row r="9900" spans="4:4" customFormat="1" x14ac:dyDescent="0.35">
      <c r="D9900" s="35"/>
    </row>
    <row r="9901" spans="4:4" customFormat="1" x14ac:dyDescent="0.35">
      <c r="D9901" s="35"/>
    </row>
    <row r="9902" spans="4:4" customFormat="1" x14ac:dyDescent="0.35">
      <c r="D9902" s="35"/>
    </row>
    <row r="9903" spans="4:4" customFormat="1" x14ac:dyDescent="0.35">
      <c r="D9903" s="35"/>
    </row>
    <row r="9904" spans="4:4" customFormat="1" x14ac:dyDescent="0.35">
      <c r="D9904" s="35"/>
    </row>
    <row r="9905" spans="4:4" customFormat="1" x14ac:dyDescent="0.35">
      <c r="D9905" s="35"/>
    </row>
    <row r="9906" spans="4:4" customFormat="1" x14ac:dyDescent="0.35">
      <c r="D9906" s="35"/>
    </row>
    <row r="9907" spans="4:4" customFormat="1" x14ac:dyDescent="0.35">
      <c r="D9907" s="35"/>
    </row>
    <row r="9908" spans="4:4" customFormat="1" x14ac:dyDescent="0.35">
      <c r="D9908" s="35"/>
    </row>
    <row r="9909" spans="4:4" customFormat="1" x14ac:dyDescent="0.35">
      <c r="D9909" s="35"/>
    </row>
    <row r="9910" spans="4:4" customFormat="1" x14ac:dyDescent="0.35">
      <c r="D9910" s="35"/>
    </row>
    <row r="9911" spans="4:4" customFormat="1" x14ac:dyDescent="0.35">
      <c r="D9911" s="35"/>
    </row>
    <row r="9912" spans="4:4" customFormat="1" x14ac:dyDescent="0.35">
      <c r="D9912" s="35"/>
    </row>
    <row r="9913" spans="4:4" customFormat="1" x14ac:dyDescent="0.35">
      <c r="D9913" s="35"/>
    </row>
    <row r="9914" spans="4:4" customFormat="1" x14ac:dyDescent="0.35">
      <c r="D9914" s="35"/>
    </row>
    <row r="9915" spans="4:4" customFormat="1" x14ac:dyDescent="0.35">
      <c r="D9915" s="35"/>
    </row>
    <row r="9916" spans="4:4" customFormat="1" x14ac:dyDescent="0.35">
      <c r="D9916" s="35"/>
    </row>
    <row r="9917" spans="4:4" customFormat="1" x14ac:dyDescent="0.35">
      <c r="D9917" s="35"/>
    </row>
    <row r="9918" spans="4:4" customFormat="1" x14ac:dyDescent="0.35">
      <c r="D9918" s="35"/>
    </row>
    <row r="9919" spans="4:4" customFormat="1" x14ac:dyDescent="0.35">
      <c r="D9919" s="35"/>
    </row>
    <row r="9920" spans="4:4" customFormat="1" x14ac:dyDescent="0.35">
      <c r="D9920" s="35"/>
    </row>
    <row r="9921" spans="4:4" customFormat="1" x14ac:dyDescent="0.35">
      <c r="D9921" s="35"/>
    </row>
    <row r="9922" spans="4:4" customFormat="1" x14ac:dyDescent="0.35">
      <c r="D9922" s="35"/>
    </row>
    <row r="9923" spans="4:4" customFormat="1" x14ac:dyDescent="0.35">
      <c r="D9923" s="35"/>
    </row>
    <row r="9924" spans="4:4" customFormat="1" x14ac:dyDescent="0.35">
      <c r="D9924" s="35"/>
    </row>
    <row r="9925" spans="4:4" customFormat="1" x14ac:dyDescent="0.35">
      <c r="D9925" s="35"/>
    </row>
    <row r="9926" spans="4:4" customFormat="1" x14ac:dyDescent="0.35">
      <c r="D9926" s="35"/>
    </row>
    <row r="9927" spans="4:4" customFormat="1" x14ac:dyDescent="0.35">
      <c r="D9927" s="35"/>
    </row>
    <row r="9928" spans="4:4" customFormat="1" x14ac:dyDescent="0.35">
      <c r="D9928" s="35"/>
    </row>
    <row r="9929" spans="4:4" customFormat="1" x14ac:dyDescent="0.35">
      <c r="D9929" s="35"/>
    </row>
    <row r="9930" spans="4:4" customFormat="1" x14ac:dyDescent="0.35">
      <c r="D9930" s="35"/>
    </row>
    <row r="9931" spans="4:4" customFormat="1" x14ac:dyDescent="0.35">
      <c r="D9931" s="35"/>
    </row>
    <row r="9932" spans="4:4" customFormat="1" x14ac:dyDescent="0.35">
      <c r="D9932" s="35"/>
    </row>
    <row r="9933" spans="4:4" customFormat="1" x14ac:dyDescent="0.35">
      <c r="D9933" s="35"/>
    </row>
    <row r="9934" spans="4:4" customFormat="1" x14ac:dyDescent="0.35">
      <c r="D9934" s="35"/>
    </row>
    <row r="9935" spans="4:4" customFormat="1" x14ac:dyDescent="0.35">
      <c r="D9935" s="35"/>
    </row>
    <row r="9936" spans="4:4" customFormat="1" x14ac:dyDescent="0.35">
      <c r="D9936" s="35"/>
    </row>
    <row r="9937" spans="4:4" customFormat="1" x14ac:dyDescent="0.35">
      <c r="D9937" s="35"/>
    </row>
    <row r="9938" spans="4:4" customFormat="1" x14ac:dyDescent="0.35">
      <c r="D9938" s="35"/>
    </row>
    <row r="9939" spans="4:4" customFormat="1" x14ac:dyDescent="0.35">
      <c r="D9939" s="35"/>
    </row>
    <row r="9940" spans="4:4" customFormat="1" x14ac:dyDescent="0.35">
      <c r="D9940" s="35"/>
    </row>
    <row r="9941" spans="4:4" customFormat="1" x14ac:dyDescent="0.35">
      <c r="D9941" s="35"/>
    </row>
    <row r="9942" spans="4:4" customFormat="1" x14ac:dyDescent="0.35">
      <c r="D9942" s="35"/>
    </row>
    <row r="9943" spans="4:4" customFormat="1" x14ac:dyDescent="0.35">
      <c r="D9943" s="35"/>
    </row>
    <row r="9944" spans="4:4" customFormat="1" x14ac:dyDescent="0.35">
      <c r="D9944" s="35"/>
    </row>
    <row r="9945" spans="4:4" customFormat="1" x14ac:dyDescent="0.35">
      <c r="D9945" s="35"/>
    </row>
    <row r="9946" spans="4:4" customFormat="1" x14ac:dyDescent="0.35">
      <c r="D9946" s="35"/>
    </row>
    <row r="9947" spans="4:4" customFormat="1" x14ac:dyDescent="0.35">
      <c r="D9947" s="35"/>
    </row>
    <row r="9948" spans="4:4" customFormat="1" x14ac:dyDescent="0.35">
      <c r="D9948" s="35"/>
    </row>
    <row r="9949" spans="4:4" customFormat="1" x14ac:dyDescent="0.35">
      <c r="D9949" s="35"/>
    </row>
    <row r="9950" spans="4:4" customFormat="1" x14ac:dyDescent="0.35">
      <c r="D9950" s="35"/>
    </row>
    <row r="9951" spans="4:4" customFormat="1" x14ac:dyDescent="0.35">
      <c r="D9951" s="35"/>
    </row>
    <row r="9952" spans="4:4" customFormat="1" x14ac:dyDescent="0.35">
      <c r="D9952" s="35"/>
    </row>
    <row r="9953" spans="4:4" customFormat="1" x14ac:dyDescent="0.35">
      <c r="D9953" s="35"/>
    </row>
    <row r="9954" spans="4:4" customFormat="1" x14ac:dyDescent="0.35">
      <c r="D9954" s="35"/>
    </row>
    <row r="9955" spans="4:4" customFormat="1" x14ac:dyDescent="0.35">
      <c r="D9955" s="35"/>
    </row>
    <row r="9956" spans="4:4" customFormat="1" x14ac:dyDescent="0.35">
      <c r="D9956" s="35"/>
    </row>
    <row r="9957" spans="4:4" customFormat="1" x14ac:dyDescent="0.35">
      <c r="D9957" s="35"/>
    </row>
    <row r="9958" spans="4:4" customFormat="1" x14ac:dyDescent="0.35">
      <c r="D9958" s="35"/>
    </row>
    <row r="9959" spans="4:4" customFormat="1" x14ac:dyDescent="0.35">
      <c r="D9959" s="35"/>
    </row>
    <row r="9960" spans="4:4" customFormat="1" x14ac:dyDescent="0.35">
      <c r="D9960" s="35"/>
    </row>
    <row r="9961" spans="4:4" customFormat="1" x14ac:dyDescent="0.35">
      <c r="D9961" s="35"/>
    </row>
    <row r="9962" spans="4:4" customFormat="1" x14ac:dyDescent="0.35">
      <c r="D9962" s="35"/>
    </row>
    <row r="9963" spans="4:4" customFormat="1" x14ac:dyDescent="0.35">
      <c r="D9963" s="35"/>
    </row>
    <row r="9964" spans="4:4" customFormat="1" x14ac:dyDescent="0.35">
      <c r="D9964" s="35"/>
    </row>
    <row r="9965" spans="4:4" customFormat="1" x14ac:dyDescent="0.35">
      <c r="D9965" s="35"/>
    </row>
    <row r="9966" spans="4:4" customFormat="1" x14ac:dyDescent="0.35">
      <c r="D9966" s="35"/>
    </row>
    <row r="9967" spans="4:4" customFormat="1" x14ac:dyDescent="0.35">
      <c r="D9967" s="35"/>
    </row>
    <row r="9968" spans="4:4" customFormat="1" x14ac:dyDescent="0.35">
      <c r="D9968" s="35"/>
    </row>
    <row r="9969" spans="4:4" customFormat="1" x14ac:dyDescent="0.35">
      <c r="D9969" s="35"/>
    </row>
    <row r="9970" spans="4:4" customFormat="1" x14ac:dyDescent="0.35">
      <c r="D9970" s="35"/>
    </row>
    <row r="9971" spans="4:4" customFormat="1" x14ac:dyDescent="0.35">
      <c r="D9971" s="35"/>
    </row>
    <row r="9972" spans="4:4" customFormat="1" x14ac:dyDescent="0.35">
      <c r="D9972" s="35"/>
    </row>
    <row r="9973" spans="4:4" customFormat="1" x14ac:dyDescent="0.35">
      <c r="D9973" s="35"/>
    </row>
    <row r="9974" spans="4:4" customFormat="1" x14ac:dyDescent="0.35">
      <c r="D9974" s="35"/>
    </row>
    <row r="9975" spans="4:4" customFormat="1" x14ac:dyDescent="0.35">
      <c r="D9975" s="35"/>
    </row>
    <row r="9976" spans="4:4" customFormat="1" x14ac:dyDescent="0.35">
      <c r="D9976" s="35"/>
    </row>
    <row r="9977" spans="4:4" customFormat="1" x14ac:dyDescent="0.35">
      <c r="D9977" s="35"/>
    </row>
    <row r="9978" spans="4:4" customFormat="1" x14ac:dyDescent="0.35">
      <c r="D9978" s="35"/>
    </row>
    <row r="9979" spans="4:4" customFormat="1" x14ac:dyDescent="0.35">
      <c r="D9979" s="35"/>
    </row>
    <row r="9980" spans="4:4" customFormat="1" x14ac:dyDescent="0.35">
      <c r="D9980" s="35"/>
    </row>
    <row r="9981" spans="4:4" customFormat="1" x14ac:dyDescent="0.35">
      <c r="D9981" s="35"/>
    </row>
    <row r="9982" spans="4:4" customFormat="1" x14ac:dyDescent="0.35">
      <c r="D9982" s="35"/>
    </row>
    <row r="9983" spans="4:4" customFormat="1" x14ac:dyDescent="0.35">
      <c r="D9983" s="35"/>
    </row>
    <row r="9984" spans="4:4" customFormat="1" x14ac:dyDescent="0.35">
      <c r="D9984" s="35"/>
    </row>
    <row r="9985" spans="4:4" customFormat="1" x14ac:dyDescent="0.35">
      <c r="D9985" s="35"/>
    </row>
    <row r="9986" spans="4:4" customFormat="1" x14ac:dyDescent="0.35">
      <c r="D9986" s="35"/>
    </row>
    <row r="9987" spans="4:4" customFormat="1" x14ac:dyDescent="0.35">
      <c r="D9987" s="35"/>
    </row>
    <row r="9988" spans="4:4" customFormat="1" x14ac:dyDescent="0.35">
      <c r="D9988" s="35"/>
    </row>
    <row r="9989" spans="4:4" customFormat="1" x14ac:dyDescent="0.35">
      <c r="D9989" s="35"/>
    </row>
    <row r="9990" spans="4:4" customFormat="1" x14ac:dyDescent="0.35">
      <c r="D9990" s="35"/>
    </row>
    <row r="9991" spans="4:4" customFormat="1" x14ac:dyDescent="0.35">
      <c r="D9991" s="35"/>
    </row>
    <row r="9992" spans="4:4" customFormat="1" x14ac:dyDescent="0.35">
      <c r="D9992" s="35"/>
    </row>
    <row r="9993" spans="4:4" customFormat="1" x14ac:dyDescent="0.35">
      <c r="D9993" s="35"/>
    </row>
    <row r="9994" spans="4:4" customFormat="1" x14ac:dyDescent="0.35">
      <c r="D9994" s="35"/>
    </row>
    <row r="9995" spans="4:4" customFormat="1" x14ac:dyDescent="0.35">
      <c r="D9995" s="35"/>
    </row>
    <row r="9996" spans="4:4" customFormat="1" x14ac:dyDescent="0.35">
      <c r="D9996" s="35"/>
    </row>
    <row r="9997" spans="4:4" customFormat="1" x14ac:dyDescent="0.35">
      <c r="D9997" s="35"/>
    </row>
    <row r="9998" spans="4:4" customFormat="1" x14ac:dyDescent="0.35">
      <c r="D9998" s="35"/>
    </row>
    <row r="9999" spans="4:4" customFormat="1" x14ac:dyDescent="0.35">
      <c r="D9999" s="35"/>
    </row>
    <row r="10000" spans="4:4" customFormat="1" x14ac:dyDescent="0.35">
      <c r="D10000" s="35"/>
    </row>
    <row r="10001" spans="4:4" customFormat="1" x14ac:dyDescent="0.35">
      <c r="D10001" s="35"/>
    </row>
    <row r="10002" spans="4:4" customFormat="1" x14ac:dyDescent="0.35">
      <c r="D10002" s="35"/>
    </row>
    <row r="10003" spans="4:4" customFormat="1" x14ac:dyDescent="0.35">
      <c r="D10003" s="35"/>
    </row>
    <row r="10004" spans="4:4" customFormat="1" x14ac:dyDescent="0.35">
      <c r="D10004" s="35"/>
    </row>
    <row r="10005" spans="4:4" customFormat="1" x14ac:dyDescent="0.35">
      <c r="D10005" s="35"/>
    </row>
    <row r="10006" spans="4:4" customFormat="1" x14ac:dyDescent="0.35">
      <c r="D10006" s="35"/>
    </row>
    <row r="10007" spans="4:4" customFormat="1" x14ac:dyDescent="0.35">
      <c r="D10007" s="35"/>
    </row>
    <row r="10008" spans="4:4" customFormat="1" x14ac:dyDescent="0.35">
      <c r="D10008" s="35"/>
    </row>
    <row r="10009" spans="4:4" customFormat="1" x14ac:dyDescent="0.35">
      <c r="D10009" s="35"/>
    </row>
    <row r="10010" spans="4:4" customFormat="1" x14ac:dyDescent="0.35">
      <c r="D10010" s="35"/>
    </row>
    <row r="10011" spans="4:4" customFormat="1" x14ac:dyDescent="0.35">
      <c r="D10011" s="35"/>
    </row>
    <row r="10012" spans="4:4" customFormat="1" x14ac:dyDescent="0.35">
      <c r="D10012" s="35"/>
    </row>
    <row r="10013" spans="4:4" customFormat="1" x14ac:dyDescent="0.35">
      <c r="D10013" s="35"/>
    </row>
    <row r="10014" spans="4:4" customFormat="1" x14ac:dyDescent="0.35">
      <c r="D10014" s="35"/>
    </row>
    <row r="10015" spans="4:4" customFormat="1" x14ac:dyDescent="0.35">
      <c r="D10015" s="35"/>
    </row>
    <row r="10016" spans="4:4" customFormat="1" x14ac:dyDescent="0.35">
      <c r="D10016" s="35"/>
    </row>
    <row r="10017" spans="4:4" customFormat="1" x14ac:dyDescent="0.35">
      <c r="D10017" s="35"/>
    </row>
    <row r="10018" spans="4:4" customFormat="1" x14ac:dyDescent="0.35">
      <c r="D10018" s="35"/>
    </row>
    <row r="10019" spans="4:4" customFormat="1" x14ac:dyDescent="0.35">
      <c r="D10019" s="35"/>
    </row>
    <row r="10020" spans="4:4" customFormat="1" x14ac:dyDescent="0.35">
      <c r="D10020" s="35"/>
    </row>
    <row r="10021" spans="4:4" customFormat="1" x14ac:dyDescent="0.35">
      <c r="D10021" s="35"/>
    </row>
    <row r="10022" spans="4:4" customFormat="1" x14ac:dyDescent="0.35">
      <c r="D10022" s="35"/>
    </row>
    <row r="10023" spans="4:4" customFormat="1" x14ac:dyDescent="0.35">
      <c r="D10023" s="35"/>
    </row>
    <row r="10024" spans="4:4" customFormat="1" x14ac:dyDescent="0.35">
      <c r="D10024" s="35"/>
    </row>
    <row r="10025" spans="4:4" customFormat="1" x14ac:dyDescent="0.35">
      <c r="D10025" s="35"/>
    </row>
    <row r="10026" spans="4:4" customFormat="1" x14ac:dyDescent="0.35">
      <c r="D10026" s="35"/>
    </row>
    <row r="10027" spans="4:4" customFormat="1" x14ac:dyDescent="0.35">
      <c r="D10027" s="35"/>
    </row>
    <row r="10028" spans="4:4" customFormat="1" x14ac:dyDescent="0.35">
      <c r="D10028" s="35"/>
    </row>
    <row r="10029" spans="4:4" customFormat="1" x14ac:dyDescent="0.35">
      <c r="D10029" s="35"/>
    </row>
    <row r="10030" spans="4:4" customFormat="1" x14ac:dyDescent="0.35">
      <c r="D10030" s="35"/>
    </row>
    <row r="10031" spans="4:4" customFormat="1" x14ac:dyDescent="0.35">
      <c r="D10031" s="35"/>
    </row>
    <row r="10032" spans="4:4" customFormat="1" x14ac:dyDescent="0.35">
      <c r="D10032" s="35"/>
    </row>
    <row r="10033" spans="4:4" customFormat="1" x14ac:dyDescent="0.35">
      <c r="D10033" s="35"/>
    </row>
    <row r="10034" spans="4:4" customFormat="1" x14ac:dyDescent="0.35">
      <c r="D10034" s="35"/>
    </row>
    <row r="10035" spans="4:4" customFormat="1" x14ac:dyDescent="0.35">
      <c r="D10035" s="35"/>
    </row>
    <row r="10036" spans="4:4" customFormat="1" x14ac:dyDescent="0.35">
      <c r="D10036" s="35"/>
    </row>
    <row r="10037" spans="4:4" customFormat="1" x14ac:dyDescent="0.35">
      <c r="D10037" s="35"/>
    </row>
    <row r="10038" spans="4:4" customFormat="1" x14ac:dyDescent="0.35">
      <c r="D10038" s="35"/>
    </row>
    <row r="10039" spans="4:4" customFormat="1" x14ac:dyDescent="0.35">
      <c r="D10039" s="35"/>
    </row>
    <row r="10040" spans="4:4" customFormat="1" x14ac:dyDescent="0.35">
      <c r="D10040" s="35"/>
    </row>
    <row r="10041" spans="4:4" customFormat="1" x14ac:dyDescent="0.35">
      <c r="D10041" s="35"/>
    </row>
    <row r="10042" spans="4:4" customFormat="1" x14ac:dyDescent="0.35">
      <c r="D10042" s="35"/>
    </row>
    <row r="10043" spans="4:4" customFormat="1" x14ac:dyDescent="0.35">
      <c r="D10043" s="35"/>
    </row>
    <row r="10044" spans="4:4" customFormat="1" x14ac:dyDescent="0.35">
      <c r="D10044" s="35"/>
    </row>
    <row r="10045" spans="4:4" customFormat="1" x14ac:dyDescent="0.35">
      <c r="D10045" s="35"/>
    </row>
    <row r="10046" spans="4:4" customFormat="1" x14ac:dyDescent="0.35">
      <c r="D10046" s="35"/>
    </row>
    <row r="10047" spans="4:4" customFormat="1" x14ac:dyDescent="0.35">
      <c r="D10047" s="35"/>
    </row>
    <row r="10048" spans="4:4" customFormat="1" x14ac:dyDescent="0.35">
      <c r="D10048" s="35"/>
    </row>
    <row r="10049" spans="4:4" customFormat="1" x14ac:dyDescent="0.35">
      <c r="D10049" s="35"/>
    </row>
    <row r="10050" spans="4:4" customFormat="1" x14ac:dyDescent="0.35">
      <c r="D10050" s="35"/>
    </row>
    <row r="10051" spans="4:4" customFormat="1" x14ac:dyDescent="0.35">
      <c r="D10051" s="35"/>
    </row>
    <row r="10052" spans="4:4" customFormat="1" x14ac:dyDescent="0.35">
      <c r="D10052" s="35"/>
    </row>
    <row r="10053" spans="4:4" customFormat="1" x14ac:dyDescent="0.35">
      <c r="D10053" s="35"/>
    </row>
    <row r="10054" spans="4:4" customFormat="1" x14ac:dyDescent="0.35">
      <c r="D10054" s="35"/>
    </row>
    <row r="10055" spans="4:4" customFormat="1" x14ac:dyDescent="0.35">
      <c r="D10055" s="35"/>
    </row>
    <row r="10056" spans="4:4" customFormat="1" x14ac:dyDescent="0.35">
      <c r="D10056" s="35"/>
    </row>
    <row r="10057" spans="4:4" customFormat="1" x14ac:dyDescent="0.35">
      <c r="D10057" s="35"/>
    </row>
    <row r="10058" spans="4:4" customFormat="1" x14ac:dyDescent="0.35">
      <c r="D10058" s="35"/>
    </row>
    <row r="10059" spans="4:4" customFormat="1" x14ac:dyDescent="0.35">
      <c r="D10059" s="35"/>
    </row>
    <row r="10060" spans="4:4" customFormat="1" x14ac:dyDescent="0.35">
      <c r="D10060" s="35"/>
    </row>
    <row r="10061" spans="4:4" customFormat="1" x14ac:dyDescent="0.35">
      <c r="D10061" s="35"/>
    </row>
    <row r="10062" spans="4:4" customFormat="1" x14ac:dyDescent="0.35">
      <c r="D10062" s="35"/>
    </row>
    <row r="10063" spans="4:4" customFormat="1" x14ac:dyDescent="0.35">
      <c r="D10063" s="35"/>
    </row>
    <row r="10064" spans="4:4" customFormat="1" x14ac:dyDescent="0.35">
      <c r="D10064" s="35"/>
    </row>
    <row r="10065" spans="4:4" customFormat="1" x14ac:dyDescent="0.35">
      <c r="D10065" s="35"/>
    </row>
    <row r="10066" spans="4:4" customFormat="1" x14ac:dyDescent="0.35">
      <c r="D10066" s="35"/>
    </row>
    <row r="10067" spans="4:4" customFormat="1" x14ac:dyDescent="0.35">
      <c r="D10067" s="35"/>
    </row>
    <row r="10068" spans="4:4" customFormat="1" x14ac:dyDescent="0.35">
      <c r="D10068" s="35"/>
    </row>
    <row r="10069" spans="4:4" customFormat="1" x14ac:dyDescent="0.35">
      <c r="D10069" s="35"/>
    </row>
    <row r="10070" spans="4:4" customFormat="1" x14ac:dyDescent="0.35">
      <c r="D10070" s="35"/>
    </row>
    <row r="10071" spans="4:4" customFormat="1" x14ac:dyDescent="0.35">
      <c r="D10071" s="35"/>
    </row>
    <row r="10072" spans="4:4" customFormat="1" x14ac:dyDescent="0.35">
      <c r="D10072" s="35"/>
    </row>
    <row r="10073" spans="4:4" customFormat="1" x14ac:dyDescent="0.35">
      <c r="D10073" s="35"/>
    </row>
    <row r="10074" spans="4:4" customFormat="1" x14ac:dyDescent="0.35">
      <c r="D10074" s="35"/>
    </row>
    <row r="10075" spans="4:4" customFormat="1" x14ac:dyDescent="0.35">
      <c r="D10075" s="35"/>
    </row>
    <row r="10076" spans="4:4" customFormat="1" x14ac:dyDescent="0.35">
      <c r="D10076" s="35"/>
    </row>
    <row r="10077" spans="4:4" customFormat="1" x14ac:dyDescent="0.35">
      <c r="D10077" s="35"/>
    </row>
    <row r="10078" spans="4:4" customFormat="1" x14ac:dyDescent="0.35">
      <c r="D10078" s="35"/>
    </row>
    <row r="10079" spans="4:4" customFormat="1" x14ac:dyDescent="0.35">
      <c r="D10079" s="35"/>
    </row>
    <row r="10080" spans="4:4" customFormat="1" x14ac:dyDescent="0.35">
      <c r="D10080" s="35"/>
    </row>
    <row r="10081" spans="4:4" customFormat="1" x14ac:dyDescent="0.35">
      <c r="D10081" s="35"/>
    </row>
    <row r="10082" spans="4:4" customFormat="1" x14ac:dyDescent="0.35">
      <c r="D10082" s="35"/>
    </row>
    <row r="10083" spans="4:4" customFormat="1" x14ac:dyDescent="0.35">
      <c r="D10083" s="35"/>
    </row>
    <row r="10084" spans="4:4" customFormat="1" x14ac:dyDescent="0.35">
      <c r="D10084" s="35"/>
    </row>
    <row r="10085" spans="4:4" customFormat="1" x14ac:dyDescent="0.35">
      <c r="D10085" s="35"/>
    </row>
    <row r="10086" spans="4:4" customFormat="1" x14ac:dyDescent="0.35">
      <c r="D10086" s="35"/>
    </row>
    <row r="10087" spans="4:4" customFormat="1" x14ac:dyDescent="0.35">
      <c r="D10087" s="35"/>
    </row>
    <row r="10088" spans="4:4" customFormat="1" x14ac:dyDescent="0.35">
      <c r="D10088" s="35"/>
    </row>
    <row r="10089" spans="4:4" customFormat="1" x14ac:dyDescent="0.35">
      <c r="D10089" s="35"/>
    </row>
    <row r="10090" spans="4:4" customFormat="1" x14ac:dyDescent="0.35">
      <c r="D10090" s="35"/>
    </row>
    <row r="10091" spans="4:4" customFormat="1" x14ac:dyDescent="0.35">
      <c r="D10091" s="35"/>
    </row>
    <row r="10092" spans="4:4" customFormat="1" x14ac:dyDescent="0.35">
      <c r="D10092" s="35"/>
    </row>
    <row r="10093" spans="4:4" customFormat="1" x14ac:dyDescent="0.35">
      <c r="D10093" s="35"/>
    </row>
    <row r="10094" spans="4:4" customFormat="1" x14ac:dyDescent="0.35">
      <c r="D10094" s="35"/>
    </row>
    <row r="10095" spans="4:4" customFormat="1" x14ac:dyDescent="0.35">
      <c r="D10095" s="35"/>
    </row>
    <row r="10096" spans="4:4" customFormat="1" x14ac:dyDescent="0.35">
      <c r="D10096" s="35"/>
    </row>
    <row r="10097" spans="4:4" customFormat="1" x14ac:dyDescent="0.35">
      <c r="D10097" s="35"/>
    </row>
    <row r="10098" spans="4:4" customFormat="1" x14ac:dyDescent="0.35">
      <c r="D10098" s="35"/>
    </row>
    <row r="10099" spans="4:4" customFormat="1" x14ac:dyDescent="0.35">
      <c r="D10099" s="35"/>
    </row>
    <row r="10100" spans="4:4" customFormat="1" x14ac:dyDescent="0.35">
      <c r="D10100" s="35"/>
    </row>
    <row r="10101" spans="4:4" customFormat="1" x14ac:dyDescent="0.35">
      <c r="D10101" s="35"/>
    </row>
    <row r="10102" spans="4:4" customFormat="1" x14ac:dyDescent="0.35">
      <c r="D10102" s="35"/>
    </row>
    <row r="10103" spans="4:4" customFormat="1" x14ac:dyDescent="0.35">
      <c r="D10103" s="35"/>
    </row>
    <row r="10104" spans="4:4" customFormat="1" x14ac:dyDescent="0.35">
      <c r="D10104" s="35"/>
    </row>
    <row r="10105" spans="4:4" customFormat="1" x14ac:dyDescent="0.35">
      <c r="D10105" s="35"/>
    </row>
    <row r="10106" spans="4:4" customFormat="1" x14ac:dyDescent="0.35">
      <c r="D10106" s="35"/>
    </row>
    <row r="10107" spans="4:4" customFormat="1" x14ac:dyDescent="0.35">
      <c r="D10107" s="35"/>
    </row>
    <row r="10108" spans="4:4" customFormat="1" x14ac:dyDescent="0.35">
      <c r="D10108" s="35"/>
    </row>
    <row r="10109" spans="4:4" customFormat="1" x14ac:dyDescent="0.35">
      <c r="D10109" s="35"/>
    </row>
    <row r="10110" spans="4:4" customFormat="1" x14ac:dyDescent="0.35">
      <c r="D10110" s="35"/>
    </row>
    <row r="10111" spans="4:4" customFormat="1" x14ac:dyDescent="0.35">
      <c r="D10111" s="35"/>
    </row>
    <row r="10112" spans="4:4" customFormat="1" x14ac:dyDescent="0.35">
      <c r="D10112" s="35"/>
    </row>
    <row r="10113" spans="4:4" customFormat="1" x14ac:dyDescent="0.35">
      <c r="D10113" s="35"/>
    </row>
    <row r="10114" spans="4:4" customFormat="1" x14ac:dyDescent="0.35">
      <c r="D10114" s="35"/>
    </row>
    <row r="10115" spans="4:4" customFormat="1" x14ac:dyDescent="0.35">
      <c r="D10115" s="35"/>
    </row>
    <row r="10116" spans="4:4" customFormat="1" x14ac:dyDescent="0.35">
      <c r="D10116" s="35"/>
    </row>
    <row r="10117" spans="4:4" customFormat="1" x14ac:dyDescent="0.35">
      <c r="D10117" s="35"/>
    </row>
    <row r="10118" spans="4:4" customFormat="1" x14ac:dyDescent="0.35">
      <c r="D10118" s="35"/>
    </row>
    <row r="10119" spans="4:4" customFormat="1" x14ac:dyDescent="0.35">
      <c r="D10119" s="35"/>
    </row>
    <row r="10120" spans="4:4" customFormat="1" x14ac:dyDescent="0.35">
      <c r="D10120" s="35"/>
    </row>
    <row r="10121" spans="4:4" customFormat="1" x14ac:dyDescent="0.35">
      <c r="D10121" s="35"/>
    </row>
    <row r="10122" spans="4:4" customFormat="1" x14ac:dyDescent="0.35">
      <c r="D10122" s="35"/>
    </row>
    <row r="10123" spans="4:4" customFormat="1" x14ac:dyDescent="0.35">
      <c r="D10123" s="35"/>
    </row>
    <row r="10124" spans="4:4" customFormat="1" x14ac:dyDescent="0.35">
      <c r="D10124" s="35"/>
    </row>
    <row r="10125" spans="4:4" customFormat="1" x14ac:dyDescent="0.35">
      <c r="D10125" s="35"/>
    </row>
    <row r="10126" spans="4:4" customFormat="1" x14ac:dyDescent="0.35">
      <c r="D10126" s="35"/>
    </row>
    <row r="10127" spans="4:4" customFormat="1" x14ac:dyDescent="0.35">
      <c r="D10127" s="35"/>
    </row>
    <row r="10128" spans="4:4" customFormat="1" x14ac:dyDescent="0.35">
      <c r="D10128" s="35"/>
    </row>
    <row r="10129" spans="4:4" customFormat="1" x14ac:dyDescent="0.35">
      <c r="D10129" s="35"/>
    </row>
    <row r="10130" spans="4:4" customFormat="1" x14ac:dyDescent="0.35">
      <c r="D10130" s="35"/>
    </row>
    <row r="10131" spans="4:4" customFormat="1" x14ac:dyDescent="0.35">
      <c r="D10131" s="35"/>
    </row>
    <row r="10132" spans="4:4" customFormat="1" x14ac:dyDescent="0.35">
      <c r="D10132" s="35"/>
    </row>
    <row r="10133" spans="4:4" customFormat="1" x14ac:dyDescent="0.35">
      <c r="D10133" s="35"/>
    </row>
    <row r="10134" spans="4:4" customFormat="1" x14ac:dyDescent="0.35">
      <c r="D10134" s="35"/>
    </row>
    <row r="10135" spans="4:4" customFormat="1" x14ac:dyDescent="0.35">
      <c r="D10135" s="35"/>
    </row>
    <row r="10136" spans="4:4" customFormat="1" x14ac:dyDescent="0.35">
      <c r="D10136" s="35"/>
    </row>
    <row r="10137" spans="4:4" customFormat="1" x14ac:dyDescent="0.35">
      <c r="D10137" s="35"/>
    </row>
    <row r="10138" spans="4:4" customFormat="1" x14ac:dyDescent="0.35">
      <c r="D10138" s="35"/>
    </row>
    <row r="10139" spans="4:4" customFormat="1" x14ac:dyDescent="0.35">
      <c r="D10139" s="35"/>
    </row>
    <row r="10140" spans="4:4" customFormat="1" x14ac:dyDescent="0.35">
      <c r="D10140" s="35"/>
    </row>
    <row r="10141" spans="4:4" customFormat="1" x14ac:dyDescent="0.35">
      <c r="D10141" s="35"/>
    </row>
    <row r="10142" spans="4:4" customFormat="1" x14ac:dyDescent="0.35">
      <c r="D10142" s="35"/>
    </row>
    <row r="10143" spans="4:4" customFormat="1" x14ac:dyDescent="0.35">
      <c r="D10143" s="35"/>
    </row>
    <row r="10144" spans="4:4" customFormat="1" x14ac:dyDescent="0.35">
      <c r="D10144" s="35"/>
    </row>
    <row r="10145" spans="4:4" customFormat="1" x14ac:dyDescent="0.35">
      <c r="D10145" s="35"/>
    </row>
    <row r="10146" spans="4:4" customFormat="1" x14ac:dyDescent="0.35">
      <c r="D10146" s="35"/>
    </row>
    <row r="10147" spans="4:4" customFormat="1" x14ac:dyDescent="0.35">
      <c r="D10147" s="35"/>
    </row>
    <row r="10148" spans="4:4" customFormat="1" x14ac:dyDescent="0.35">
      <c r="D10148" s="35"/>
    </row>
    <row r="10149" spans="4:4" customFormat="1" x14ac:dyDescent="0.35">
      <c r="D10149" s="35"/>
    </row>
    <row r="10150" spans="4:4" customFormat="1" x14ac:dyDescent="0.35">
      <c r="D10150" s="35"/>
    </row>
    <row r="10151" spans="4:4" customFormat="1" x14ac:dyDescent="0.35">
      <c r="D10151" s="35"/>
    </row>
    <row r="10152" spans="4:4" customFormat="1" x14ac:dyDescent="0.35">
      <c r="D10152" s="35"/>
    </row>
    <row r="10153" spans="4:4" customFormat="1" x14ac:dyDescent="0.35">
      <c r="D10153" s="35"/>
    </row>
    <row r="10154" spans="4:4" customFormat="1" x14ac:dyDescent="0.35">
      <c r="D10154" s="35"/>
    </row>
    <row r="10155" spans="4:4" customFormat="1" x14ac:dyDescent="0.35">
      <c r="D10155" s="35"/>
    </row>
    <row r="10156" spans="4:4" customFormat="1" x14ac:dyDescent="0.35">
      <c r="D10156" s="35"/>
    </row>
    <row r="10157" spans="4:4" customFormat="1" x14ac:dyDescent="0.35">
      <c r="D10157" s="35"/>
    </row>
    <row r="10158" spans="4:4" customFormat="1" x14ac:dyDescent="0.35">
      <c r="D10158" s="35"/>
    </row>
    <row r="10159" spans="4:4" customFormat="1" x14ac:dyDescent="0.35">
      <c r="D10159" s="35"/>
    </row>
    <row r="10160" spans="4:4" customFormat="1" x14ac:dyDescent="0.35">
      <c r="D10160" s="35"/>
    </row>
    <row r="10161" spans="4:4" customFormat="1" x14ac:dyDescent="0.35">
      <c r="D10161" s="35"/>
    </row>
    <row r="10162" spans="4:4" customFormat="1" x14ac:dyDescent="0.35">
      <c r="D10162" s="35"/>
    </row>
    <row r="10163" spans="4:4" customFormat="1" x14ac:dyDescent="0.35">
      <c r="D10163" s="35"/>
    </row>
    <row r="10164" spans="4:4" customFormat="1" x14ac:dyDescent="0.35">
      <c r="D10164" s="35"/>
    </row>
    <row r="10165" spans="4:4" customFormat="1" x14ac:dyDescent="0.35">
      <c r="D10165" s="35"/>
    </row>
    <row r="10166" spans="4:4" customFormat="1" x14ac:dyDescent="0.35">
      <c r="D10166" s="35"/>
    </row>
    <row r="10167" spans="4:4" customFormat="1" x14ac:dyDescent="0.35">
      <c r="D10167" s="35"/>
    </row>
    <row r="10168" spans="4:4" customFormat="1" x14ac:dyDescent="0.35">
      <c r="D10168" s="35"/>
    </row>
    <row r="10169" spans="4:4" customFormat="1" x14ac:dyDescent="0.35">
      <c r="D10169" s="35"/>
    </row>
    <row r="10170" spans="4:4" customFormat="1" x14ac:dyDescent="0.35">
      <c r="D10170" s="35"/>
    </row>
    <row r="10171" spans="4:4" customFormat="1" x14ac:dyDescent="0.35">
      <c r="D10171" s="35"/>
    </row>
    <row r="10172" spans="4:4" customFormat="1" x14ac:dyDescent="0.35">
      <c r="D10172" s="35"/>
    </row>
    <row r="10173" spans="4:4" customFormat="1" x14ac:dyDescent="0.35">
      <c r="D10173" s="35"/>
    </row>
    <row r="10174" spans="4:4" customFormat="1" x14ac:dyDescent="0.35">
      <c r="D10174" s="35"/>
    </row>
    <row r="10175" spans="4:4" customFormat="1" x14ac:dyDescent="0.35">
      <c r="D10175" s="35"/>
    </row>
    <row r="10176" spans="4:4" customFormat="1" x14ac:dyDescent="0.35">
      <c r="D10176" s="35"/>
    </row>
    <row r="10177" spans="4:4" customFormat="1" x14ac:dyDescent="0.35">
      <c r="D10177" s="35"/>
    </row>
    <row r="10178" spans="4:4" customFormat="1" x14ac:dyDescent="0.35">
      <c r="D10178" s="35"/>
    </row>
    <row r="10179" spans="4:4" customFormat="1" x14ac:dyDescent="0.35">
      <c r="D10179" s="35"/>
    </row>
    <row r="10180" spans="4:4" customFormat="1" x14ac:dyDescent="0.35">
      <c r="D10180" s="35"/>
    </row>
    <row r="10181" spans="4:4" customFormat="1" x14ac:dyDescent="0.35">
      <c r="D10181" s="35"/>
    </row>
    <row r="10182" spans="4:4" customFormat="1" x14ac:dyDescent="0.35">
      <c r="D10182" s="35"/>
    </row>
    <row r="10183" spans="4:4" customFormat="1" x14ac:dyDescent="0.35">
      <c r="D10183" s="35"/>
    </row>
    <row r="10184" spans="4:4" customFormat="1" x14ac:dyDescent="0.35">
      <c r="D10184" s="35"/>
    </row>
    <row r="10185" spans="4:4" customFormat="1" x14ac:dyDescent="0.35">
      <c r="D10185" s="35"/>
    </row>
    <row r="10186" spans="4:4" customFormat="1" x14ac:dyDescent="0.35">
      <c r="D10186" s="35"/>
    </row>
    <row r="10187" spans="4:4" customFormat="1" x14ac:dyDescent="0.35">
      <c r="D10187" s="35"/>
    </row>
    <row r="10188" spans="4:4" customFormat="1" x14ac:dyDescent="0.35">
      <c r="D10188" s="35"/>
    </row>
    <row r="10189" spans="4:4" customFormat="1" x14ac:dyDescent="0.35">
      <c r="D10189" s="35"/>
    </row>
    <row r="10190" spans="4:4" customFormat="1" x14ac:dyDescent="0.35">
      <c r="D10190" s="35"/>
    </row>
    <row r="10191" spans="4:4" customFormat="1" x14ac:dyDescent="0.35">
      <c r="D10191" s="35"/>
    </row>
    <row r="10192" spans="4:4" customFormat="1" x14ac:dyDescent="0.35">
      <c r="D10192" s="35"/>
    </row>
    <row r="10193" spans="4:4" customFormat="1" x14ac:dyDescent="0.35">
      <c r="D10193" s="35"/>
    </row>
    <row r="10194" spans="4:4" customFormat="1" x14ac:dyDescent="0.35">
      <c r="D10194" s="35"/>
    </row>
    <row r="10195" spans="4:4" customFormat="1" x14ac:dyDescent="0.35">
      <c r="D10195" s="35"/>
    </row>
    <row r="10196" spans="4:4" customFormat="1" x14ac:dyDescent="0.35">
      <c r="D10196" s="35"/>
    </row>
    <row r="10197" spans="4:4" customFormat="1" x14ac:dyDescent="0.35">
      <c r="D10197" s="35"/>
    </row>
    <row r="10198" spans="4:4" customFormat="1" x14ac:dyDescent="0.35">
      <c r="D10198" s="35"/>
    </row>
    <row r="10199" spans="4:4" customFormat="1" x14ac:dyDescent="0.35">
      <c r="D10199" s="35"/>
    </row>
    <row r="10200" spans="4:4" customFormat="1" x14ac:dyDescent="0.35">
      <c r="D10200" s="35"/>
    </row>
    <row r="10201" spans="4:4" customFormat="1" x14ac:dyDescent="0.35">
      <c r="D10201" s="35"/>
    </row>
    <row r="10202" spans="4:4" customFormat="1" x14ac:dyDescent="0.35">
      <c r="D10202" s="35"/>
    </row>
    <row r="10203" spans="4:4" customFormat="1" x14ac:dyDescent="0.35">
      <c r="D10203" s="35"/>
    </row>
    <row r="10204" spans="4:4" customFormat="1" x14ac:dyDescent="0.35">
      <c r="D10204" s="35"/>
    </row>
    <row r="10205" spans="4:4" customFormat="1" x14ac:dyDescent="0.35">
      <c r="D10205" s="35"/>
    </row>
    <row r="10206" spans="4:4" customFormat="1" x14ac:dyDescent="0.35">
      <c r="D10206" s="35"/>
    </row>
    <row r="10207" spans="4:4" customFormat="1" x14ac:dyDescent="0.35">
      <c r="D10207" s="35"/>
    </row>
    <row r="10208" spans="4:4" customFormat="1" x14ac:dyDescent="0.35">
      <c r="D10208" s="35"/>
    </row>
    <row r="10209" spans="4:4" customFormat="1" x14ac:dyDescent="0.35">
      <c r="D10209" s="35"/>
    </row>
    <row r="10210" spans="4:4" customFormat="1" x14ac:dyDescent="0.35">
      <c r="D10210" s="35"/>
    </row>
    <row r="10211" spans="4:4" customFormat="1" x14ac:dyDescent="0.35">
      <c r="D10211" s="35"/>
    </row>
    <row r="10212" spans="4:4" customFormat="1" x14ac:dyDescent="0.35">
      <c r="D10212" s="35"/>
    </row>
    <row r="10213" spans="4:4" customFormat="1" x14ac:dyDescent="0.35">
      <c r="D10213" s="35"/>
    </row>
    <row r="10214" spans="4:4" customFormat="1" x14ac:dyDescent="0.35">
      <c r="D10214" s="35"/>
    </row>
    <row r="10215" spans="4:4" customFormat="1" x14ac:dyDescent="0.35">
      <c r="D10215" s="35"/>
    </row>
    <row r="10216" spans="4:4" customFormat="1" x14ac:dyDescent="0.35">
      <c r="D10216" s="35"/>
    </row>
    <row r="10217" spans="4:4" customFormat="1" x14ac:dyDescent="0.35">
      <c r="D10217" s="35"/>
    </row>
    <row r="10218" spans="4:4" customFormat="1" x14ac:dyDescent="0.35">
      <c r="D10218" s="35"/>
    </row>
    <row r="10219" spans="4:4" customFormat="1" x14ac:dyDescent="0.35">
      <c r="D10219" s="35"/>
    </row>
    <row r="10220" spans="4:4" customFormat="1" x14ac:dyDescent="0.35">
      <c r="D10220" s="35"/>
    </row>
    <row r="10221" spans="4:4" customFormat="1" x14ac:dyDescent="0.35">
      <c r="D10221" s="35"/>
    </row>
    <row r="10222" spans="4:4" customFormat="1" x14ac:dyDescent="0.35">
      <c r="D10222" s="35"/>
    </row>
    <row r="10223" spans="4:4" customFormat="1" x14ac:dyDescent="0.35">
      <c r="D10223" s="35"/>
    </row>
    <row r="10224" spans="4:4" customFormat="1" x14ac:dyDescent="0.35">
      <c r="D10224" s="35"/>
    </row>
    <row r="10225" spans="4:4" customFormat="1" x14ac:dyDescent="0.35">
      <c r="D10225" s="35"/>
    </row>
    <row r="10226" spans="4:4" customFormat="1" x14ac:dyDescent="0.35">
      <c r="D10226" s="35"/>
    </row>
    <row r="10227" spans="4:4" customFormat="1" x14ac:dyDescent="0.35">
      <c r="D10227" s="35"/>
    </row>
    <row r="10228" spans="4:4" customFormat="1" x14ac:dyDescent="0.35">
      <c r="D10228" s="35"/>
    </row>
    <row r="10229" spans="4:4" customFormat="1" x14ac:dyDescent="0.35">
      <c r="D10229" s="35"/>
    </row>
    <row r="10230" spans="4:4" customFormat="1" x14ac:dyDescent="0.35">
      <c r="D10230" s="35"/>
    </row>
    <row r="10231" spans="4:4" customFormat="1" x14ac:dyDescent="0.35">
      <c r="D10231" s="35"/>
    </row>
    <row r="10232" spans="4:4" customFormat="1" x14ac:dyDescent="0.35">
      <c r="D10232" s="35"/>
    </row>
    <row r="10233" spans="4:4" customFormat="1" x14ac:dyDescent="0.35">
      <c r="D10233" s="35"/>
    </row>
    <row r="10234" spans="4:4" customFormat="1" x14ac:dyDescent="0.35">
      <c r="D10234" s="35"/>
    </row>
    <row r="10235" spans="4:4" customFormat="1" x14ac:dyDescent="0.35">
      <c r="D10235" s="35"/>
    </row>
    <row r="10236" spans="4:4" customFormat="1" x14ac:dyDescent="0.35">
      <c r="D10236" s="35"/>
    </row>
    <row r="10237" spans="4:4" customFormat="1" x14ac:dyDescent="0.35">
      <c r="D10237" s="35"/>
    </row>
    <row r="10238" spans="4:4" customFormat="1" x14ac:dyDescent="0.35">
      <c r="D10238" s="35"/>
    </row>
    <row r="10239" spans="4:4" customFormat="1" x14ac:dyDescent="0.35">
      <c r="D10239" s="35"/>
    </row>
    <row r="10240" spans="4:4" customFormat="1" x14ac:dyDescent="0.35">
      <c r="D10240" s="35"/>
    </row>
    <row r="10241" spans="4:4" customFormat="1" x14ac:dyDescent="0.35">
      <c r="D10241" s="35"/>
    </row>
    <row r="10242" spans="4:4" customFormat="1" x14ac:dyDescent="0.35">
      <c r="D10242" s="35"/>
    </row>
    <row r="10243" spans="4:4" customFormat="1" x14ac:dyDescent="0.35">
      <c r="D10243" s="35"/>
    </row>
    <row r="10244" spans="4:4" customFormat="1" x14ac:dyDescent="0.35">
      <c r="D10244" s="35"/>
    </row>
    <row r="10245" spans="4:4" customFormat="1" x14ac:dyDescent="0.35">
      <c r="D10245" s="35"/>
    </row>
    <row r="10246" spans="4:4" customFormat="1" x14ac:dyDescent="0.35">
      <c r="D10246" s="35"/>
    </row>
    <row r="10247" spans="4:4" customFormat="1" x14ac:dyDescent="0.35">
      <c r="D10247" s="35"/>
    </row>
    <row r="10248" spans="4:4" customFormat="1" x14ac:dyDescent="0.35">
      <c r="D10248" s="35"/>
    </row>
    <row r="10249" spans="4:4" customFormat="1" x14ac:dyDescent="0.35">
      <c r="D10249" s="35"/>
    </row>
    <row r="10250" spans="4:4" customFormat="1" x14ac:dyDescent="0.35">
      <c r="D10250" s="35"/>
    </row>
    <row r="10251" spans="4:4" customFormat="1" x14ac:dyDescent="0.35">
      <c r="D10251" s="35"/>
    </row>
    <row r="10252" spans="4:4" customFormat="1" x14ac:dyDescent="0.35">
      <c r="D10252" s="35"/>
    </row>
    <row r="10253" spans="4:4" customFormat="1" x14ac:dyDescent="0.35">
      <c r="D10253" s="35"/>
    </row>
    <row r="10254" spans="4:4" customFormat="1" x14ac:dyDescent="0.35">
      <c r="D10254" s="35"/>
    </row>
    <row r="10255" spans="4:4" customFormat="1" x14ac:dyDescent="0.35">
      <c r="D10255" s="35"/>
    </row>
    <row r="10256" spans="4:4" customFormat="1" x14ac:dyDescent="0.35">
      <c r="D10256" s="35"/>
    </row>
    <row r="10257" spans="4:4" customFormat="1" x14ac:dyDescent="0.35">
      <c r="D10257" s="35"/>
    </row>
    <row r="10258" spans="4:4" customFormat="1" x14ac:dyDescent="0.35">
      <c r="D10258" s="35"/>
    </row>
    <row r="10259" spans="4:4" customFormat="1" x14ac:dyDescent="0.35">
      <c r="D10259" s="35"/>
    </row>
    <row r="10260" spans="4:4" customFormat="1" x14ac:dyDescent="0.35">
      <c r="D10260" s="35"/>
    </row>
    <row r="10261" spans="4:4" customFormat="1" x14ac:dyDescent="0.35">
      <c r="D10261" s="35"/>
    </row>
    <row r="10262" spans="4:4" customFormat="1" x14ac:dyDescent="0.35">
      <c r="D10262" s="35"/>
    </row>
    <row r="10263" spans="4:4" customFormat="1" x14ac:dyDescent="0.35">
      <c r="D10263" s="35"/>
    </row>
    <row r="10264" spans="4:4" customFormat="1" x14ac:dyDescent="0.35">
      <c r="D10264" s="35"/>
    </row>
    <row r="10265" spans="4:4" customFormat="1" x14ac:dyDescent="0.35">
      <c r="D10265" s="35"/>
    </row>
    <row r="10266" spans="4:4" customFormat="1" x14ac:dyDescent="0.35">
      <c r="D10266" s="35"/>
    </row>
    <row r="10267" spans="4:4" customFormat="1" x14ac:dyDescent="0.35">
      <c r="D10267" s="35"/>
    </row>
    <row r="10268" spans="4:4" customFormat="1" x14ac:dyDescent="0.35">
      <c r="D10268" s="35"/>
    </row>
    <row r="10269" spans="4:4" customFormat="1" x14ac:dyDescent="0.35">
      <c r="D10269" s="35"/>
    </row>
    <row r="10270" spans="4:4" customFormat="1" x14ac:dyDescent="0.35">
      <c r="D10270" s="35"/>
    </row>
    <row r="10271" spans="4:4" customFormat="1" x14ac:dyDescent="0.35">
      <c r="D10271" s="35"/>
    </row>
    <row r="10272" spans="4:4" customFormat="1" x14ac:dyDescent="0.35">
      <c r="D10272" s="35"/>
    </row>
    <row r="10273" spans="4:4" customFormat="1" x14ac:dyDescent="0.35">
      <c r="D10273" s="35"/>
    </row>
    <row r="10274" spans="4:4" customFormat="1" x14ac:dyDescent="0.35">
      <c r="D10274" s="35"/>
    </row>
    <row r="10275" spans="4:4" customFormat="1" x14ac:dyDescent="0.35">
      <c r="D10275" s="35"/>
    </row>
    <row r="10276" spans="4:4" customFormat="1" x14ac:dyDescent="0.35">
      <c r="D10276" s="35"/>
    </row>
    <row r="10277" spans="4:4" customFormat="1" x14ac:dyDescent="0.35">
      <c r="D10277" s="35"/>
    </row>
    <row r="10278" spans="4:4" customFormat="1" x14ac:dyDescent="0.35">
      <c r="D10278" s="35"/>
    </row>
    <row r="10279" spans="4:4" customFormat="1" x14ac:dyDescent="0.35">
      <c r="D10279" s="35"/>
    </row>
    <row r="10280" spans="4:4" customFormat="1" x14ac:dyDescent="0.35">
      <c r="D10280" s="35"/>
    </row>
    <row r="10281" spans="4:4" customFormat="1" x14ac:dyDescent="0.35">
      <c r="D10281" s="35"/>
    </row>
    <row r="10282" spans="4:4" customFormat="1" x14ac:dyDescent="0.35">
      <c r="D10282" s="35"/>
    </row>
    <row r="10283" spans="4:4" customFormat="1" x14ac:dyDescent="0.35">
      <c r="D10283" s="35"/>
    </row>
    <row r="10284" spans="4:4" customFormat="1" x14ac:dyDescent="0.35">
      <c r="D10284" s="35"/>
    </row>
    <row r="10285" spans="4:4" customFormat="1" x14ac:dyDescent="0.35">
      <c r="D10285" s="35"/>
    </row>
    <row r="10286" spans="4:4" customFormat="1" x14ac:dyDescent="0.35">
      <c r="D10286" s="35"/>
    </row>
    <row r="10287" spans="4:4" customFormat="1" x14ac:dyDescent="0.35">
      <c r="D10287" s="35"/>
    </row>
    <row r="10288" spans="4:4" customFormat="1" x14ac:dyDescent="0.35">
      <c r="D10288" s="35"/>
    </row>
    <row r="10289" spans="4:4" customFormat="1" x14ac:dyDescent="0.35">
      <c r="D10289" s="35"/>
    </row>
    <row r="10290" spans="4:4" customFormat="1" x14ac:dyDescent="0.35">
      <c r="D10290" s="35"/>
    </row>
    <row r="10291" spans="4:4" customFormat="1" x14ac:dyDescent="0.35">
      <c r="D10291" s="35"/>
    </row>
    <row r="10292" spans="4:4" customFormat="1" x14ac:dyDescent="0.35">
      <c r="D10292" s="35"/>
    </row>
    <row r="10293" spans="4:4" customFormat="1" x14ac:dyDescent="0.35">
      <c r="D10293" s="35"/>
    </row>
    <row r="10294" spans="4:4" customFormat="1" x14ac:dyDescent="0.35">
      <c r="D10294" s="35"/>
    </row>
    <row r="10295" spans="4:4" customFormat="1" x14ac:dyDescent="0.35">
      <c r="D10295" s="35"/>
    </row>
    <row r="10296" spans="4:4" customFormat="1" x14ac:dyDescent="0.35">
      <c r="D10296" s="35"/>
    </row>
    <row r="10297" spans="4:4" customFormat="1" x14ac:dyDescent="0.35">
      <c r="D10297" s="35"/>
    </row>
    <row r="10298" spans="4:4" customFormat="1" x14ac:dyDescent="0.35">
      <c r="D10298" s="35"/>
    </row>
    <row r="10299" spans="4:4" customFormat="1" x14ac:dyDescent="0.35">
      <c r="D10299" s="35"/>
    </row>
    <row r="10300" spans="4:4" customFormat="1" x14ac:dyDescent="0.35">
      <c r="D10300" s="35"/>
    </row>
    <row r="10301" spans="4:4" customFormat="1" x14ac:dyDescent="0.35">
      <c r="D10301" s="35"/>
    </row>
    <row r="10302" spans="4:4" customFormat="1" x14ac:dyDescent="0.35">
      <c r="D10302" s="35"/>
    </row>
    <row r="10303" spans="4:4" customFormat="1" x14ac:dyDescent="0.35">
      <c r="D10303" s="35"/>
    </row>
    <row r="10304" spans="4:4" customFormat="1" x14ac:dyDescent="0.35">
      <c r="D10304" s="35"/>
    </row>
    <row r="10305" spans="4:4" customFormat="1" x14ac:dyDescent="0.35">
      <c r="D10305" s="35"/>
    </row>
    <row r="10306" spans="4:4" customFormat="1" x14ac:dyDescent="0.35">
      <c r="D10306" s="35"/>
    </row>
    <row r="10307" spans="4:4" customFormat="1" x14ac:dyDescent="0.35">
      <c r="D10307" s="35"/>
    </row>
    <row r="10308" spans="4:4" customFormat="1" x14ac:dyDescent="0.35">
      <c r="D10308" s="35"/>
    </row>
    <row r="10309" spans="4:4" customFormat="1" x14ac:dyDescent="0.35">
      <c r="D10309" s="35"/>
    </row>
    <row r="10310" spans="4:4" customFormat="1" x14ac:dyDescent="0.35">
      <c r="D10310" s="35"/>
    </row>
    <row r="10311" spans="4:4" customFormat="1" x14ac:dyDescent="0.35">
      <c r="D10311" s="35"/>
    </row>
    <row r="10312" spans="4:4" customFormat="1" x14ac:dyDescent="0.35">
      <c r="D10312" s="35"/>
    </row>
    <row r="10313" spans="4:4" customFormat="1" x14ac:dyDescent="0.35">
      <c r="D10313" s="35"/>
    </row>
    <row r="10314" spans="4:4" customFormat="1" x14ac:dyDescent="0.35">
      <c r="D10314" s="35"/>
    </row>
    <row r="10315" spans="4:4" customFormat="1" x14ac:dyDescent="0.35">
      <c r="D10315" s="35"/>
    </row>
    <row r="10316" spans="4:4" customFormat="1" x14ac:dyDescent="0.35">
      <c r="D10316" s="35"/>
    </row>
    <row r="10317" spans="4:4" customFormat="1" x14ac:dyDescent="0.35">
      <c r="D10317" s="35"/>
    </row>
    <row r="10318" spans="4:4" customFormat="1" x14ac:dyDescent="0.35">
      <c r="D10318" s="35"/>
    </row>
    <row r="10319" spans="4:4" customFormat="1" x14ac:dyDescent="0.35">
      <c r="D10319" s="35"/>
    </row>
    <row r="10320" spans="4:4" customFormat="1" x14ac:dyDescent="0.35">
      <c r="D10320" s="35"/>
    </row>
    <row r="10321" spans="4:4" customFormat="1" x14ac:dyDescent="0.35">
      <c r="D10321" s="35"/>
    </row>
    <row r="10322" spans="4:4" customFormat="1" x14ac:dyDescent="0.35">
      <c r="D10322" s="35"/>
    </row>
    <row r="10323" spans="4:4" customFormat="1" x14ac:dyDescent="0.35">
      <c r="D10323" s="35"/>
    </row>
    <row r="10324" spans="4:4" customFormat="1" x14ac:dyDescent="0.35">
      <c r="D10324" s="35"/>
    </row>
    <row r="10325" spans="4:4" customFormat="1" x14ac:dyDescent="0.35">
      <c r="D10325" s="35"/>
    </row>
    <row r="10326" spans="4:4" customFormat="1" x14ac:dyDescent="0.35">
      <c r="D10326" s="35"/>
    </row>
    <row r="10327" spans="4:4" customFormat="1" x14ac:dyDescent="0.35">
      <c r="D10327" s="35"/>
    </row>
    <row r="10328" spans="4:4" customFormat="1" x14ac:dyDescent="0.35">
      <c r="D10328" s="35"/>
    </row>
    <row r="10329" spans="4:4" customFormat="1" x14ac:dyDescent="0.35">
      <c r="D10329" s="35"/>
    </row>
    <row r="10330" spans="4:4" customFormat="1" x14ac:dyDescent="0.35">
      <c r="D10330" s="35"/>
    </row>
    <row r="10331" spans="4:4" customFormat="1" x14ac:dyDescent="0.35">
      <c r="D10331" s="35"/>
    </row>
    <row r="10332" spans="4:4" customFormat="1" x14ac:dyDescent="0.35">
      <c r="D10332" s="35"/>
    </row>
    <row r="10333" spans="4:4" customFormat="1" x14ac:dyDescent="0.35">
      <c r="D10333" s="35"/>
    </row>
    <row r="10334" spans="4:4" customFormat="1" x14ac:dyDescent="0.35">
      <c r="D10334" s="35"/>
    </row>
    <row r="10335" spans="4:4" customFormat="1" x14ac:dyDescent="0.35">
      <c r="D10335" s="35"/>
    </row>
    <row r="10336" spans="4:4" customFormat="1" x14ac:dyDescent="0.35">
      <c r="D10336" s="35"/>
    </row>
    <row r="10337" spans="4:4" customFormat="1" x14ac:dyDescent="0.35">
      <c r="D10337" s="35"/>
    </row>
    <row r="10338" spans="4:4" customFormat="1" x14ac:dyDescent="0.35">
      <c r="D10338" s="35"/>
    </row>
    <row r="10339" spans="4:4" customFormat="1" x14ac:dyDescent="0.35">
      <c r="D10339" s="35"/>
    </row>
    <row r="10340" spans="4:4" customFormat="1" x14ac:dyDescent="0.35">
      <c r="D10340" s="35"/>
    </row>
    <row r="10341" spans="4:4" customFormat="1" x14ac:dyDescent="0.35">
      <c r="D10341" s="35"/>
    </row>
    <row r="10342" spans="4:4" customFormat="1" x14ac:dyDescent="0.35">
      <c r="D10342" s="35"/>
    </row>
    <row r="10343" spans="4:4" customFormat="1" x14ac:dyDescent="0.35">
      <c r="D10343" s="35"/>
    </row>
    <row r="10344" spans="4:4" customFormat="1" x14ac:dyDescent="0.35">
      <c r="D10344" s="35"/>
    </row>
    <row r="10345" spans="4:4" customFormat="1" x14ac:dyDescent="0.35">
      <c r="D10345" s="35"/>
    </row>
    <row r="10346" spans="4:4" customFormat="1" x14ac:dyDescent="0.35">
      <c r="D10346" s="35"/>
    </row>
    <row r="10347" spans="4:4" customFormat="1" x14ac:dyDescent="0.35">
      <c r="D10347" s="35"/>
    </row>
    <row r="10348" spans="4:4" customFormat="1" x14ac:dyDescent="0.35">
      <c r="D10348" s="35"/>
    </row>
    <row r="10349" spans="4:4" customFormat="1" x14ac:dyDescent="0.35">
      <c r="D10349" s="35"/>
    </row>
    <row r="10350" spans="4:4" customFormat="1" x14ac:dyDescent="0.35">
      <c r="D10350" s="35"/>
    </row>
    <row r="10351" spans="4:4" customFormat="1" x14ac:dyDescent="0.35">
      <c r="D10351" s="35"/>
    </row>
    <row r="10352" spans="4:4" customFormat="1" x14ac:dyDescent="0.35">
      <c r="D10352" s="35"/>
    </row>
    <row r="10353" spans="4:4" customFormat="1" x14ac:dyDescent="0.35">
      <c r="D10353" s="35"/>
    </row>
    <row r="10354" spans="4:4" customFormat="1" x14ac:dyDescent="0.35">
      <c r="D10354" s="35"/>
    </row>
    <row r="10355" spans="4:4" customFormat="1" x14ac:dyDescent="0.35">
      <c r="D10355" s="35"/>
    </row>
    <row r="10356" spans="4:4" customFormat="1" x14ac:dyDescent="0.35">
      <c r="D10356" s="35"/>
    </row>
    <row r="10357" spans="4:4" customFormat="1" x14ac:dyDescent="0.35">
      <c r="D10357" s="35"/>
    </row>
    <row r="10358" spans="4:4" customFormat="1" x14ac:dyDescent="0.35">
      <c r="D10358" s="35"/>
    </row>
    <row r="10359" spans="4:4" customFormat="1" x14ac:dyDescent="0.35">
      <c r="D10359" s="35"/>
    </row>
    <row r="10360" spans="4:4" customFormat="1" x14ac:dyDescent="0.35">
      <c r="D10360" s="35"/>
    </row>
    <row r="10361" spans="4:4" customFormat="1" x14ac:dyDescent="0.35">
      <c r="D10361" s="35"/>
    </row>
    <row r="10362" spans="4:4" customFormat="1" x14ac:dyDescent="0.35">
      <c r="D10362" s="35"/>
    </row>
    <row r="10363" spans="4:4" customFormat="1" x14ac:dyDescent="0.35">
      <c r="D10363" s="35"/>
    </row>
    <row r="10364" spans="4:4" customFormat="1" x14ac:dyDescent="0.35">
      <c r="D10364" s="35"/>
    </row>
    <row r="10365" spans="4:4" customFormat="1" x14ac:dyDescent="0.35">
      <c r="D10365" s="35"/>
    </row>
    <row r="10366" spans="4:4" customFormat="1" x14ac:dyDescent="0.35">
      <c r="D10366" s="35"/>
    </row>
    <row r="10367" spans="4:4" customFormat="1" x14ac:dyDescent="0.35">
      <c r="D10367" s="35"/>
    </row>
    <row r="10368" spans="4:4" customFormat="1" x14ac:dyDescent="0.35">
      <c r="D10368" s="35"/>
    </row>
    <row r="10369" spans="4:4" customFormat="1" x14ac:dyDescent="0.35">
      <c r="D10369" s="35"/>
    </row>
    <row r="10370" spans="4:4" customFormat="1" x14ac:dyDescent="0.35">
      <c r="D10370" s="35"/>
    </row>
    <row r="10371" spans="4:4" customFormat="1" x14ac:dyDescent="0.35">
      <c r="D10371" s="35"/>
    </row>
    <row r="10372" spans="4:4" customFormat="1" x14ac:dyDescent="0.35">
      <c r="D10372" s="35"/>
    </row>
    <row r="10373" spans="4:4" customFormat="1" x14ac:dyDescent="0.35">
      <c r="D10373" s="35"/>
    </row>
    <row r="10374" spans="4:4" customFormat="1" x14ac:dyDescent="0.35">
      <c r="D10374" s="35"/>
    </row>
    <row r="10375" spans="4:4" customFormat="1" x14ac:dyDescent="0.35">
      <c r="D10375" s="35"/>
    </row>
    <row r="10376" spans="4:4" customFormat="1" x14ac:dyDescent="0.35">
      <c r="D10376" s="35"/>
    </row>
    <row r="10377" spans="4:4" customFormat="1" x14ac:dyDescent="0.35">
      <c r="D10377" s="35"/>
    </row>
    <row r="10378" spans="4:4" customFormat="1" x14ac:dyDescent="0.35">
      <c r="D10378" s="35"/>
    </row>
    <row r="10379" spans="4:4" customFormat="1" x14ac:dyDescent="0.35">
      <c r="D10379" s="35"/>
    </row>
    <row r="10380" spans="4:4" customFormat="1" x14ac:dyDescent="0.35">
      <c r="D10380" s="35"/>
    </row>
    <row r="10381" spans="4:4" customFormat="1" x14ac:dyDescent="0.35">
      <c r="D10381" s="35"/>
    </row>
    <row r="10382" spans="4:4" customFormat="1" x14ac:dyDescent="0.35">
      <c r="D10382" s="35"/>
    </row>
    <row r="10383" spans="4:4" customFormat="1" x14ac:dyDescent="0.35">
      <c r="D10383" s="35"/>
    </row>
    <row r="10384" spans="4:4" customFormat="1" x14ac:dyDescent="0.35">
      <c r="D10384" s="35"/>
    </row>
    <row r="10385" spans="4:4" customFormat="1" x14ac:dyDescent="0.35">
      <c r="D10385" s="35"/>
    </row>
    <row r="10386" spans="4:4" customFormat="1" x14ac:dyDescent="0.35">
      <c r="D10386" s="35"/>
    </row>
    <row r="10387" spans="4:4" customFormat="1" x14ac:dyDescent="0.35">
      <c r="D10387" s="35"/>
    </row>
    <row r="10388" spans="4:4" customFormat="1" x14ac:dyDescent="0.35">
      <c r="D10388" s="35"/>
    </row>
    <row r="10389" spans="4:4" customFormat="1" x14ac:dyDescent="0.35">
      <c r="D10389" s="35"/>
    </row>
    <row r="10390" spans="4:4" customFormat="1" x14ac:dyDescent="0.35">
      <c r="D10390" s="35"/>
    </row>
    <row r="10391" spans="4:4" customFormat="1" x14ac:dyDescent="0.35">
      <c r="D10391" s="35"/>
    </row>
    <row r="10392" spans="4:4" customFormat="1" x14ac:dyDescent="0.35">
      <c r="D10392" s="35"/>
    </row>
    <row r="10393" spans="4:4" customFormat="1" x14ac:dyDescent="0.35">
      <c r="D10393" s="35"/>
    </row>
    <row r="10394" spans="4:4" customFormat="1" x14ac:dyDescent="0.35">
      <c r="D10394" s="35"/>
    </row>
    <row r="10395" spans="4:4" customFormat="1" x14ac:dyDescent="0.35">
      <c r="D10395" s="35"/>
    </row>
    <row r="10396" spans="4:4" customFormat="1" x14ac:dyDescent="0.35">
      <c r="D10396" s="35"/>
    </row>
    <row r="10397" spans="4:4" customFormat="1" x14ac:dyDescent="0.35">
      <c r="D10397" s="35"/>
    </row>
    <row r="10398" spans="4:4" customFormat="1" x14ac:dyDescent="0.35">
      <c r="D10398" s="35"/>
    </row>
    <row r="10399" spans="4:4" customFormat="1" x14ac:dyDescent="0.35">
      <c r="D10399" s="35"/>
    </row>
    <row r="10400" spans="4:4" customFormat="1" x14ac:dyDescent="0.35">
      <c r="D10400" s="35"/>
    </row>
    <row r="10401" spans="4:4" customFormat="1" x14ac:dyDescent="0.35">
      <c r="D10401" s="35"/>
    </row>
    <row r="10402" spans="4:4" customFormat="1" x14ac:dyDescent="0.35">
      <c r="D10402" s="35"/>
    </row>
    <row r="10403" spans="4:4" customFormat="1" x14ac:dyDescent="0.35">
      <c r="D10403" s="35"/>
    </row>
    <row r="10404" spans="4:4" customFormat="1" x14ac:dyDescent="0.35">
      <c r="D10404" s="35"/>
    </row>
    <row r="10405" spans="4:4" customFormat="1" x14ac:dyDescent="0.35">
      <c r="D10405" s="35"/>
    </row>
    <row r="10406" spans="4:4" customFormat="1" x14ac:dyDescent="0.35">
      <c r="D10406" s="35"/>
    </row>
    <row r="10407" spans="4:4" customFormat="1" x14ac:dyDescent="0.35">
      <c r="D10407" s="35"/>
    </row>
    <row r="10408" spans="4:4" customFormat="1" x14ac:dyDescent="0.35">
      <c r="D10408" s="35"/>
    </row>
    <row r="10409" spans="4:4" customFormat="1" x14ac:dyDescent="0.35">
      <c r="D10409" s="35"/>
    </row>
    <row r="10410" spans="4:4" customFormat="1" x14ac:dyDescent="0.35">
      <c r="D10410" s="35"/>
    </row>
    <row r="10411" spans="4:4" customFormat="1" x14ac:dyDescent="0.35">
      <c r="D10411" s="35"/>
    </row>
    <row r="10412" spans="4:4" customFormat="1" x14ac:dyDescent="0.35">
      <c r="D10412" s="35"/>
    </row>
    <row r="10413" spans="4:4" customFormat="1" x14ac:dyDescent="0.35">
      <c r="D10413" s="35"/>
    </row>
    <row r="10414" spans="4:4" customFormat="1" x14ac:dyDescent="0.35">
      <c r="D10414" s="35"/>
    </row>
    <row r="10415" spans="4:4" customFormat="1" x14ac:dyDescent="0.35">
      <c r="D10415" s="35"/>
    </row>
    <row r="10416" spans="4:4" customFormat="1" x14ac:dyDescent="0.35">
      <c r="D10416" s="35"/>
    </row>
    <row r="10417" spans="4:4" customFormat="1" x14ac:dyDescent="0.35">
      <c r="D10417" s="35"/>
    </row>
    <row r="10418" spans="4:4" customFormat="1" x14ac:dyDescent="0.35">
      <c r="D10418" s="35"/>
    </row>
    <row r="10419" spans="4:4" customFormat="1" x14ac:dyDescent="0.35">
      <c r="D10419" s="35"/>
    </row>
    <row r="10420" spans="4:4" customFormat="1" x14ac:dyDescent="0.35">
      <c r="D10420" s="35"/>
    </row>
    <row r="10421" spans="4:4" customFormat="1" x14ac:dyDescent="0.35">
      <c r="D10421" s="35"/>
    </row>
    <row r="10422" spans="4:4" customFormat="1" x14ac:dyDescent="0.35">
      <c r="D10422" s="35"/>
    </row>
    <row r="10423" spans="4:4" customFormat="1" x14ac:dyDescent="0.35">
      <c r="D10423" s="35"/>
    </row>
    <row r="10424" spans="4:4" customFormat="1" x14ac:dyDescent="0.35">
      <c r="D10424" s="35"/>
    </row>
    <row r="10425" spans="4:4" customFormat="1" x14ac:dyDescent="0.35">
      <c r="D10425" s="35"/>
    </row>
    <row r="10426" spans="4:4" customFormat="1" x14ac:dyDescent="0.35">
      <c r="D10426" s="35"/>
    </row>
    <row r="10427" spans="4:4" customFormat="1" x14ac:dyDescent="0.35">
      <c r="D10427" s="35"/>
    </row>
    <row r="10428" spans="4:4" customFormat="1" x14ac:dyDescent="0.35">
      <c r="D10428" s="35"/>
    </row>
    <row r="10429" spans="4:4" customFormat="1" x14ac:dyDescent="0.35">
      <c r="D10429" s="35"/>
    </row>
    <row r="10430" spans="4:4" customFormat="1" x14ac:dyDescent="0.35">
      <c r="D10430" s="35"/>
    </row>
    <row r="10431" spans="4:4" customFormat="1" x14ac:dyDescent="0.35">
      <c r="D10431" s="35"/>
    </row>
    <row r="10432" spans="4:4" customFormat="1" x14ac:dyDescent="0.35">
      <c r="D10432" s="35"/>
    </row>
    <row r="10433" spans="4:4" customFormat="1" x14ac:dyDescent="0.35">
      <c r="D10433" s="35"/>
    </row>
    <row r="10434" spans="4:4" customFormat="1" x14ac:dyDescent="0.35">
      <c r="D10434" s="35"/>
    </row>
    <row r="10435" spans="4:4" customFormat="1" x14ac:dyDescent="0.35">
      <c r="D10435" s="35"/>
    </row>
    <row r="10436" spans="4:4" customFormat="1" x14ac:dyDescent="0.35">
      <c r="D10436" s="35"/>
    </row>
    <row r="10437" spans="4:4" customFormat="1" x14ac:dyDescent="0.35">
      <c r="D10437" s="35"/>
    </row>
    <row r="10438" spans="4:4" customFormat="1" x14ac:dyDescent="0.35">
      <c r="D10438" s="35"/>
    </row>
    <row r="10439" spans="4:4" customFormat="1" x14ac:dyDescent="0.35">
      <c r="D10439" s="35"/>
    </row>
    <row r="10440" spans="4:4" customFormat="1" x14ac:dyDescent="0.35">
      <c r="D10440" s="35"/>
    </row>
    <row r="10441" spans="4:4" customFormat="1" x14ac:dyDescent="0.35">
      <c r="D10441" s="35"/>
    </row>
    <row r="10442" spans="4:4" customFormat="1" x14ac:dyDescent="0.35">
      <c r="D10442" s="35"/>
    </row>
    <row r="10443" spans="4:4" customFormat="1" x14ac:dyDescent="0.35">
      <c r="D10443" s="35"/>
    </row>
    <row r="10444" spans="4:4" customFormat="1" x14ac:dyDescent="0.35">
      <c r="D10444" s="35"/>
    </row>
    <row r="10445" spans="4:4" customFormat="1" x14ac:dyDescent="0.35">
      <c r="D10445" s="35"/>
    </row>
    <row r="10446" spans="4:4" customFormat="1" x14ac:dyDescent="0.35">
      <c r="D10446" s="35"/>
    </row>
    <row r="10447" spans="4:4" customFormat="1" x14ac:dyDescent="0.35">
      <c r="D10447" s="35"/>
    </row>
    <row r="10448" spans="4:4" customFormat="1" x14ac:dyDescent="0.35">
      <c r="D10448" s="35"/>
    </row>
    <row r="10449" spans="4:4" customFormat="1" x14ac:dyDescent="0.35">
      <c r="D10449" s="35"/>
    </row>
    <row r="10450" spans="4:4" customFormat="1" x14ac:dyDescent="0.35">
      <c r="D10450" s="35"/>
    </row>
    <row r="10451" spans="4:4" customFormat="1" x14ac:dyDescent="0.35">
      <c r="D10451" s="35"/>
    </row>
    <row r="10452" spans="4:4" customFormat="1" x14ac:dyDescent="0.35">
      <c r="D10452" s="35"/>
    </row>
    <row r="10453" spans="4:4" customFormat="1" x14ac:dyDescent="0.35">
      <c r="D10453" s="35"/>
    </row>
    <row r="10454" spans="4:4" customFormat="1" x14ac:dyDescent="0.35">
      <c r="D10454" s="35"/>
    </row>
    <row r="10455" spans="4:4" customFormat="1" x14ac:dyDescent="0.35">
      <c r="D10455" s="35"/>
    </row>
    <row r="10456" spans="4:4" customFormat="1" x14ac:dyDescent="0.35">
      <c r="D10456" s="35"/>
    </row>
    <row r="10457" spans="4:4" customFormat="1" x14ac:dyDescent="0.35">
      <c r="D10457" s="35"/>
    </row>
    <row r="10458" spans="4:4" customFormat="1" x14ac:dyDescent="0.35">
      <c r="D10458" s="35"/>
    </row>
    <row r="10459" spans="4:4" customFormat="1" x14ac:dyDescent="0.35">
      <c r="D10459" s="35"/>
    </row>
    <row r="10460" spans="4:4" customFormat="1" x14ac:dyDescent="0.35">
      <c r="D10460" s="35"/>
    </row>
    <row r="10461" spans="4:4" customFormat="1" x14ac:dyDescent="0.35">
      <c r="D10461" s="35"/>
    </row>
    <row r="10462" spans="4:4" customFormat="1" x14ac:dyDescent="0.35">
      <c r="D10462" s="35"/>
    </row>
    <row r="10463" spans="4:4" customFormat="1" x14ac:dyDescent="0.35">
      <c r="D10463" s="35"/>
    </row>
    <row r="10464" spans="4:4" customFormat="1" x14ac:dyDescent="0.35">
      <c r="D10464" s="35"/>
    </row>
    <row r="10465" spans="4:4" customFormat="1" x14ac:dyDescent="0.35">
      <c r="D10465" s="35"/>
    </row>
    <row r="10466" spans="4:4" customFormat="1" x14ac:dyDescent="0.35">
      <c r="D10466" s="35"/>
    </row>
    <row r="10467" spans="4:4" customFormat="1" x14ac:dyDescent="0.35">
      <c r="D10467" s="35"/>
    </row>
    <row r="10468" spans="4:4" customFormat="1" x14ac:dyDescent="0.35">
      <c r="D10468" s="35"/>
    </row>
    <row r="10469" spans="4:4" customFormat="1" x14ac:dyDescent="0.35">
      <c r="D10469" s="35"/>
    </row>
    <row r="10470" spans="4:4" customFormat="1" x14ac:dyDescent="0.35">
      <c r="D10470" s="35"/>
    </row>
    <row r="10471" spans="4:4" customFormat="1" x14ac:dyDescent="0.35">
      <c r="D10471" s="35"/>
    </row>
    <row r="10472" spans="4:4" customFormat="1" x14ac:dyDescent="0.35">
      <c r="D10472" s="35"/>
    </row>
    <row r="10473" spans="4:4" customFormat="1" x14ac:dyDescent="0.35">
      <c r="D10473" s="35"/>
    </row>
    <row r="10474" spans="4:4" customFormat="1" x14ac:dyDescent="0.35">
      <c r="D10474" s="35"/>
    </row>
    <row r="10475" spans="4:4" customFormat="1" x14ac:dyDescent="0.35">
      <c r="D10475" s="35"/>
    </row>
    <row r="10476" spans="4:4" customFormat="1" x14ac:dyDescent="0.35">
      <c r="D10476" s="35"/>
    </row>
    <row r="10477" spans="4:4" customFormat="1" x14ac:dyDescent="0.35">
      <c r="D10477" s="35"/>
    </row>
    <row r="10478" spans="4:4" customFormat="1" x14ac:dyDescent="0.35">
      <c r="D10478" s="35"/>
    </row>
    <row r="10479" spans="4:4" customFormat="1" x14ac:dyDescent="0.35">
      <c r="D10479" s="35"/>
    </row>
    <row r="10480" spans="4:4" customFormat="1" x14ac:dyDescent="0.35">
      <c r="D10480" s="35"/>
    </row>
    <row r="10481" spans="4:4" customFormat="1" x14ac:dyDescent="0.35">
      <c r="D10481" s="35"/>
    </row>
    <row r="10482" spans="4:4" customFormat="1" x14ac:dyDescent="0.35">
      <c r="D10482" s="35"/>
    </row>
    <row r="10483" spans="4:4" customFormat="1" x14ac:dyDescent="0.35">
      <c r="D10483" s="35"/>
    </row>
    <row r="10484" spans="4:4" customFormat="1" x14ac:dyDescent="0.35">
      <c r="D10484" s="35"/>
    </row>
    <row r="10485" spans="4:4" customFormat="1" x14ac:dyDescent="0.35">
      <c r="D10485" s="35"/>
    </row>
    <row r="10486" spans="4:4" customFormat="1" x14ac:dyDescent="0.35">
      <c r="D10486" s="35"/>
    </row>
    <row r="10487" spans="4:4" customFormat="1" x14ac:dyDescent="0.35">
      <c r="D10487" s="35"/>
    </row>
    <row r="10488" spans="4:4" customFormat="1" x14ac:dyDescent="0.35">
      <c r="D10488" s="35"/>
    </row>
    <row r="10489" spans="4:4" customFormat="1" x14ac:dyDescent="0.35">
      <c r="D10489" s="35"/>
    </row>
    <row r="10490" spans="4:4" customFormat="1" x14ac:dyDescent="0.35">
      <c r="D10490" s="35"/>
    </row>
    <row r="10491" spans="4:4" customFormat="1" x14ac:dyDescent="0.35">
      <c r="D10491" s="35"/>
    </row>
    <row r="10492" spans="4:4" customFormat="1" x14ac:dyDescent="0.35">
      <c r="D10492" s="35"/>
    </row>
    <row r="10493" spans="4:4" customFormat="1" x14ac:dyDescent="0.35">
      <c r="D10493" s="35"/>
    </row>
    <row r="10494" spans="4:4" customFormat="1" x14ac:dyDescent="0.35">
      <c r="D10494" s="35"/>
    </row>
    <row r="10495" spans="4:4" customFormat="1" x14ac:dyDescent="0.35">
      <c r="D10495" s="35"/>
    </row>
    <row r="10496" spans="4:4" customFormat="1" x14ac:dyDescent="0.35">
      <c r="D10496" s="35"/>
    </row>
    <row r="10497" spans="4:4" customFormat="1" x14ac:dyDescent="0.35">
      <c r="D10497" s="35"/>
    </row>
    <row r="10498" spans="4:4" customFormat="1" x14ac:dyDescent="0.35">
      <c r="D10498" s="35"/>
    </row>
    <row r="10499" spans="4:4" customFormat="1" x14ac:dyDescent="0.35">
      <c r="D10499" s="35"/>
    </row>
    <row r="10500" spans="4:4" customFormat="1" x14ac:dyDescent="0.35">
      <c r="D10500" s="35"/>
    </row>
    <row r="10501" spans="4:4" customFormat="1" x14ac:dyDescent="0.35">
      <c r="D10501" s="35"/>
    </row>
    <row r="10502" spans="4:4" customFormat="1" x14ac:dyDescent="0.35">
      <c r="D10502" s="35"/>
    </row>
    <row r="10503" spans="4:4" customFormat="1" x14ac:dyDescent="0.35">
      <c r="D10503" s="35"/>
    </row>
    <row r="10504" spans="4:4" customFormat="1" x14ac:dyDescent="0.35">
      <c r="D10504" s="35"/>
    </row>
    <row r="10505" spans="4:4" customFormat="1" x14ac:dyDescent="0.35">
      <c r="D10505" s="35"/>
    </row>
    <row r="10506" spans="4:4" customFormat="1" x14ac:dyDescent="0.35">
      <c r="D10506" s="35"/>
    </row>
    <row r="10507" spans="4:4" customFormat="1" x14ac:dyDescent="0.35">
      <c r="D10507" s="35"/>
    </row>
    <row r="10508" spans="4:4" customFormat="1" x14ac:dyDescent="0.35">
      <c r="D10508" s="35"/>
    </row>
    <row r="10509" spans="4:4" customFormat="1" x14ac:dyDescent="0.35">
      <c r="D10509" s="35"/>
    </row>
    <row r="10510" spans="4:4" customFormat="1" x14ac:dyDescent="0.35">
      <c r="D10510" s="35"/>
    </row>
    <row r="10511" spans="4:4" customFormat="1" x14ac:dyDescent="0.35">
      <c r="D10511" s="35"/>
    </row>
    <row r="10512" spans="4:4" customFormat="1" x14ac:dyDescent="0.35">
      <c r="D10512" s="35"/>
    </row>
    <row r="10513" spans="4:4" customFormat="1" x14ac:dyDescent="0.35">
      <c r="D10513" s="35"/>
    </row>
    <row r="10514" spans="4:4" customFormat="1" x14ac:dyDescent="0.35">
      <c r="D10514" s="35"/>
    </row>
    <row r="10515" spans="4:4" customFormat="1" x14ac:dyDescent="0.35">
      <c r="D10515" s="35"/>
    </row>
    <row r="10516" spans="4:4" customFormat="1" x14ac:dyDescent="0.35">
      <c r="D10516" s="35"/>
    </row>
    <row r="10517" spans="4:4" customFormat="1" x14ac:dyDescent="0.35">
      <c r="D10517" s="35"/>
    </row>
    <row r="10518" spans="4:4" customFormat="1" x14ac:dyDescent="0.35">
      <c r="D10518" s="35"/>
    </row>
    <row r="10519" spans="4:4" customFormat="1" x14ac:dyDescent="0.35">
      <c r="D10519" s="35"/>
    </row>
    <row r="10520" spans="4:4" customFormat="1" x14ac:dyDescent="0.35">
      <c r="D10520" s="35"/>
    </row>
    <row r="10521" spans="4:4" customFormat="1" x14ac:dyDescent="0.35">
      <c r="D10521" s="35"/>
    </row>
    <row r="10522" spans="4:4" customFormat="1" x14ac:dyDescent="0.35">
      <c r="D10522" s="35"/>
    </row>
    <row r="10523" spans="4:4" customFormat="1" x14ac:dyDescent="0.35">
      <c r="D10523" s="35"/>
    </row>
    <row r="10524" spans="4:4" customFormat="1" x14ac:dyDescent="0.35">
      <c r="D10524" s="35"/>
    </row>
    <row r="10525" spans="4:4" customFormat="1" x14ac:dyDescent="0.35">
      <c r="D10525" s="35"/>
    </row>
    <row r="10526" spans="4:4" customFormat="1" x14ac:dyDescent="0.35">
      <c r="D10526" s="35"/>
    </row>
    <row r="10527" spans="4:4" customFormat="1" x14ac:dyDescent="0.35">
      <c r="D10527" s="35"/>
    </row>
    <row r="10528" spans="4:4" customFormat="1" x14ac:dyDescent="0.35">
      <c r="D10528" s="35"/>
    </row>
    <row r="10529" spans="4:4" customFormat="1" x14ac:dyDescent="0.35">
      <c r="D10529" s="35"/>
    </row>
    <row r="10530" spans="4:4" customFormat="1" x14ac:dyDescent="0.35">
      <c r="D10530" s="35"/>
    </row>
    <row r="10531" spans="4:4" customFormat="1" x14ac:dyDescent="0.35">
      <c r="D10531" s="35"/>
    </row>
    <row r="10532" spans="4:4" customFormat="1" x14ac:dyDescent="0.35">
      <c r="D10532" s="35"/>
    </row>
    <row r="10533" spans="4:4" customFormat="1" x14ac:dyDescent="0.35">
      <c r="D10533" s="35"/>
    </row>
    <row r="10534" spans="4:4" customFormat="1" x14ac:dyDescent="0.35">
      <c r="D10534" s="35"/>
    </row>
    <row r="10535" spans="4:4" customFormat="1" x14ac:dyDescent="0.35">
      <c r="D10535" s="35"/>
    </row>
    <row r="10536" spans="4:4" customFormat="1" x14ac:dyDescent="0.35">
      <c r="D10536" s="35"/>
    </row>
    <row r="10537" spans="4:4" customFormat="1" x14ac:dyDescent="0.35">
      <c r="D10537" s="35"/>
    </row>
    <row r="10538" spans="4:4" customFormat="1" x14ac:dyDescent="0.35">
      <c r="D10538" s="35"/>
    </row>
    <row r="10539" spans="4:4" customFormat="1" x14ac:dyDescent="0.35">
      <c r="D10539" s="35"/>
    </row>
    <row r="10540" spans="4:4" customFormat="1" x14ac:dyDescent="0.35">
      <c r="D10540" s="35"/>
    </row>
    <row r="10541" spans="4:4" customFormat="1" x14ac:dyDescent="0.35">
      <c r="D10541" s="35"/>
    </row>
    <row r="10542" spans="4:4" customFormat="1" x14ac:dyDescent="0.35">
      <c r="D10542" s="35"/>
    </row>
    <row r="10543" spans="4:4" customFormat="1" x14ac:dyDescent="0.35">
      <c r="D10543" s="35"/>
    </row>
    <row r="10544" spans="4:4" customFormat="1" x14ac:dyDescent="0.35">
      <c r="D10544" s="35"/>
    </row>
    <row r="10545" spans="4:4" customFormat="1" x14ac:dyDescent="0.35">
      <c r="D10545" s="35"/>
    </row>
    <row r="10546" spans="4:4" customFormat="1" x14ac:dyDescent="0.35">
      <c r="D10546" s="35"/>
    </row>
    <row r="10547" spans="4:4" customFormat="1" x14ac:dyDescent="0.35">
      <c r="D10547" s="35"/>
    </row>
    <row r="10548" spans="4:4" customFormat="1" x14ac:dyDescent="0.35">
      <c r="D10548" s="35"/>
    </row>
    <row r="10549" spans="4:4" customFormat="1" x14ac:dyDescent="0.35">
      <c r="D10549" s="35"/>
    </row>
    <row r="10550" spans="4:4" customFormat="1" x14ac:dyDescent="0.35">
      <c r="D10550" s="35"/>
    </row>
    <row r="10551" spans="4:4" customFormat="1" x14ac:dyDescent="0.35">
      <c r="D10551" s="35"/>
    </row>
    <row r="10552" spans="4:4" customFormat="1" x14ac:dyDescent="0.35">
      <c r="D10552" s="35"/>
    </row>
    <row r="10553" spans="4:4" customFormat="1" x14ac:dyDescent="0.35">
      <c r="D10553" s="35"/>
    </row>
    <row r="10554" spans="4:4" customFormat="1" x14ac:dyDescent="0.35">
      <c r="D10554" s="35"/>
    </row>
    <row r="10555" spans="4:4" customFormat="1" x14ac:dyDescent="0.35">
      <c r="D10555" s="35"/>
    </row>
    <row r="10556" spans="4:4" customFormat="1" x14ac:dyDescent="0.35">
      <c r="D10556" s="35"/>
    </row>
    <row r="10557" spans="4:4" customFormat="1" x14ac:dyDescent="0.35">
      <c r="D10557" s="35"/>
    </row>
    <row r="10558" spans="4:4" customFormat="1" x14ac:dyDescent="0.35">
      <c r="D10558" s="35"/>
    </row>
    <row r="10559" spans="4:4" customFormat="1" x14ac:dyDescent="0.35">
      <c r="D10559" s="35"/>
    </row>
    <row r="10560" spans="4:4" customFormat="1" x14ac:dyDescent="0.35">
      <c r="D10560" s="35"/>
    </row>
    <row r="10561" spans="4:4" customFormat="1" x14ac:dyDescent="0.35">
      <c r="D10561" s="35"/>
    </row>
    <row r="10562" spans="4:4" customFormat="1" x14ac:dyDescent="0.35">
      <c r="D10562" s="35"/>
    </row>
    <row r="10563" spans="4:4" customFormat="1" x14ac:dyDescent="0.35">
      <c r="D10563" s="35"/>
    </row>
    <row r="10564" spans="4:4" customFormat="1" x14ac:dyDescent="0.35">
      <c r="D10564" s="35"/>
    </row>
    <row r="10565" spans="4:4" customFormat="1" x14ac:dyDescent="0.35">
      <c r="D10565" s="35"/>
    </row>
    <row r="10566" spans="4:4" customFormat="1" x14ac:dyDescent="0.35">
      <c r="D10566" s="35"/>
    </row>
    <row r="10567" spans="4:4" customFormat="1" x14ac:dyDescent="0.35">
      <c r="D10567" s="35"/>
    </row>
    <row r="10568" spans="4:4" customFormat="1" x14ac:dyDescent="0.35">
      <c r="D10568" s="35"/>
    </row>
    <row r="10569" spans="4:4" customFormat="1" x14ac:dyDescent="0.35">
      <c r="D10569" s="35"/>
    </row>
    <row r="10570" spans="4:4" customFormat="1" x14ac:dyDescent="0.35">
      <c r="D10570" s="35"/>
    </row>
    <row r="10571" spans="4:4" customFormat="1" x14ac:dyDescent="0.35">
      <c r="D10571" s="35"/>
    </row>
    <row r="10572" spans="4:4" customFormat="1" x14ac:dyDescent="0.35">
      <c r="D10572" s="35"/>
    </row>
    <row r="10573" spans="4:4" customFormat="1" x14ac:dyDescent="0.35">
      <c r="D10573" s="35"/>
    </row>
    <row r="10574" spans="4:4" customFormat="1" x14ac:dyDescent="0.35">
      <c r="D10574" s="35"/>
    </row>
    <row r="10575" spans="4:4" customFormat="1" x14ac:dyDescent="0.35">
      <c r="D10575" s="35"/>
    </row>
    <row r="10576" spans="4:4" customFormat="1" x14ac:dyDescent="0.35">
      <c r="D10576" s="35"/>
    </row>
    <row r="10577" spans="4:4" customFormat="1" x14ac:dyDescent="0.35">
      <c r="D10577" s="35"/>
    </row>
    <row r="10578" spans="4:4" customFormat="1" x14ac:dyDescent="0.35">
      <c r="D10578" s="35"/>
    </row>
    <row r="10579" spans="4:4" customFormat="1" x14ac:dyDescent="0.35">
      <c r="D10579" s="35"/>
    </row>
    <row r="10580" spans="4:4" customFormat="1" x14ac:dyDescent="0.35">
      <c r="D10580" s="35"/>
    </row>
    <row r="10581" spans="4:4" customFormat="1" x14ac:dyDescent="0.35">
      <c r="D10581" s="35"/>
    </row>
    <row r="10582" spans="4:4" customFormat="1" x14ac:dyDescent="0.35">
      <c r="D10582" s="35"/>
    </row>
    <row r="10583" spans="4:4" customFormat="1" x14ac:dyDescent="0.35">
      <c r="D10583" s="35"/>
    </row>
    <row r="10584" spans="4:4" customFormat="1" x14ac:dyDescent="0.35">
      <c r="D10584" s="35"/>
    </row>
    <row r="10585" spans="4:4" customFormat="1" x14ac:dyDescent="0.35">
      <c r="D10585" s="35"/>
    </row>
    <row r="10586" spans="4:4" customFormat="1" x14ac:dyDescent="0.35">
      <c r="D10586" s="35"/>
    </row>
    <row r="10587" spans="4:4" customFormat="1" x14ac:dyDescent="0.35">
      <c r="D10587" s="35"/>
    </row>
    <row r="10588" spans="4:4" customFormat="1" x14ac:dyDescent="0.35">
      <c r="D10588" s="35"/>
    </row>
    <row r="10589" spans="4:4" customFormat="1" x14ac:dyDescent="0.35">
      <c r="D10589" s="35"/>
    </row>
    <row r="10590" spans="4:4" customFormat="1" x14ac:dyDescent="0.35">
      <c r="D10590" s="35"/>
    </row>
    <row r="10591" spans="4:4" customFormat="1" x14ac:dyDescent="0.35">
      <c r="D10591" s="35"/>
    </row>
    <row r="10592" spans="4:4" customFormat="1" x14ac:dyDescent="0.35">
      <c r="D10592" s="35"/>
    </row>
    <row r="10593" spans="4:4" customFormat="1" x14ac:dyDescent="0.35">
      <c r="D10593" s="35"/>
    </row>
    <row r="10594" spans="4:4" customFormat="1" x14ac:dyDescent="0.35">
      <c r="D10594" s="35"/>
    </row>
    <row r="10595" spans="4:4" customFormat="1" x14ac:dyDescent="0.35">
      <c r="D10595" s="35"/>
    </row>
    <row r="10596" spans="4:4" customFormat="1" x14ac:dyDescent="0.35">
      <c r="D10596" s="35"/>
    </row>
    <row r="10597" spans="4:4" customFormat="1" x14ac:dyDescent="0.35">
      <c r="D10597" s="35"/>
    </row>
    <row r="10598" spans="4:4" customFormat="1" x14ac:dyDescent="0.35">
      <c r="D10598" s="35"/>
    </row>
    <row r="10599" spans="4:4" customFormat="1" x14ac:dyDescent="0.35">
      <c r="D10599" s="35"/>
    </row>
    <row r="10600" spans="4:4" customFormat="1" x14ac:dyDescent="0.35">
      <c r="D10600" s="35"/>
    </row>
    <row r="10601" spans="4:4" customFormat="1" x14ac:dyDescent="0.35">
      <c r="D10601" s="35"/>
    </row>
    <row r="10602" spans="4:4" customFormat="1" x14ac:dyDescent="0.35">
      <c r="D10602" s="35"/>
    </row>
    <row r="10603" spans="4:4" customFormat="1" x14ac:dyDescent="0.35">
      <c r="D10603" s="35"/>
    </row>
    <row r="10604" spans="4:4" customFormat="1" x14ac:dyDescent="0.35">
      <c r="D10604" s="35"/>
    </row>
    <row r="10605" spans="4:4" customFormat="1" x14ac:dyDescent="0.35">
      <c r="D10605" s="35"/>
    </row>
    <row r="10606" spans="4:4" customFormat="1" x14ac:dyDescent="0.35">
      <c r="D10606" s="35"/>
    </row>
    <row r="10607" spans="4:4" customFormat="1" x14ac:dyDescent="0.35">
      <c r="D10607" s="35"/>
    </row>
    <row r="10608" spans="4:4" customFormat="1" x14ac:dyDescent="0.35">
      <c r="D10608" s="35"/>
    </row>
    <row r="10609" spans="4:4" customFormat="1" x14ac:dyDescent="0.35">
      <c r="D10609" s="35"/>
    </row>
    <row r="10610" spans="4:4" customFormat="1" x14ac:dyDescent="0.35">
      <c r="D10610" s="35"/>
    </row>
    <row r="10611" spans="4:4" customFormat="1" x14ac:dyDescent="0.35">
      <c r="D10611" s="35"/>
    </row>
    <row r="10612" spans="4:4" customFormat="1" x14ac:dyDescent="0.35">
      <c r="D10612" s="35"/>
    </row>
    <row r="10613" spans="4:4" customFormat="1" x14ac:dyDescent="0.35">
      <c r="D10613" s="35"/>
    </row>
    <row r="10614" spans="4:4" customFormat="1" x14ac:dyDescent="0.35">
      <c r="D10614" s="35"/>
    </row>
    <row r="10615" spans="4:4" customFormat="1" x14ac:dyDescent="0.35">
      <c r="D10615" s="35"/>
    </row>
    <row r="10616" spans="4:4" customFormat="1" x14ac:dyDescent="0.35">
      <c r="D10616" s="35"/>
    </row>
    <row r="10617" spans="4:4" customFormat="1" x14ac:dyDescent="0.35">
      <c r="D10617" s="35"/>
    </row>
    <row r="10618" spans="4:4" customFormat="1" x14ac:dyDescent="0.35">
      <c r="D10618" s="35"/>
    </row>
    <row r="10619" spans="4:4" customFormat="1" x14ac:dyDescent="0.35">
      <c r="D10619" s="35"/>
    </row>
    <row r="10620" spans="4:4" customFormat="1" x14ac:dyDescent="0.35">
      <c r="D10620" s="35"/>
    </row>
    <row r="10621" spans="4:4" customFormat="1" x14ac:dyDescent="0.35">
      <c r="D10621" s="35"/>
    </row>
    <row r="10622" spans="4:4" customFormat="1" x14ac:dyDescent="0.35">
      <c r="D10622" s="35"/>
    </row>
    <row r="10623" spans="4:4" customFormat="1" x14ac:dyDescent="0.35">
      <c r="D10623" s="35"/>
    </row>
    <row r="10624" spans="4:4" customFormat="1" x14ac:dyDescent="0.35">
      <c r="D10624" s="35"/>
    </row>
    <row r="10625" spans="4:4" customFormat="1" x14ac:dyDescent="0.35">
      <c r="D10625" s="35"/>
    </row>
    <row r="10626" spans="4:4" customFormat="1" x14ac:dyDescent="0.35">
      <c r="D10626" s="35"/>
    </row>
    <row r="10627" spans="4:4" customFormat="1" x14ac:dyDescent="0.35">
      <c r="D10627" s="35"/>
    </row>
    <row r="10628" spans="4:4" customFormat="1" x14ac:dyDescent="0.35">
      <c r="D10628" s="35"/>
    </row>
    <row r="10629" spans="4:4" customFormat="1" x14ac:dyDescent="0.35">
      <c r="D10629" s="35"/>
    </row>
    <row r="10630" spans="4:4" customFormat="1" x14ac:dyDescent="0.35">
      <c r="D10630" s="35"/>
    </row>
    <row r="10631" spans="4:4" customFormat="1" x14ac:dyDescent="0.35">
      <c r="D10631" s="35"/>
    </row>
    <row r="10632" spans="4:4" customFormat="1" x14ac:dyDescent="0.35">
      <c r="D10632" s="35"/>
    </row>
    <row r="10633" spans="4:4" customFormat="1" x14ac:dyDescent="0.35">
      <c r="D10633" s="35"/>
    </row>
    <row r="10634" spans="4:4" customFormat="1" x14ac:dyDescent="0.35">
      <c r="D10634" s="35"/>
    </row>
    <row r="10635" spans="4:4" customFormat="1" x14ac:dyDescent="0.35">
      <c r="D10635" s="35"/>
    </row>
    <row r="10636" spans="4:4" customFormat="1" x14ac:dyDescent="0.35">
      <c r="D10636" s="35"/>
    </row>
    <row r="10637" spans="4:4" customFormat="1" x14ac:dyDescent="0.35">
      <c r="D10637" s="35"/>
    </row>
    <row r="10638" spans="4:4" customFormat="1" x14ac:dyDescent="0.35">
      <c r="D10638" s="35"/>
    </row>
    <row r="10639" spans="4:4" customFormat="1" x14ac:dyDescent="0.35">
      <c r="D10639" s="35"/>
    </row>
    <row r="10640" spans="4:4" customFormat="1" x14ac:dyDescent="0.35">
      <c r="D10640" s="35"/>
    </row>
    <row r="10641" spans="4:4" customFormat="1" x14ac:dyDescent="0.35">
      <c r="D10641" s="35"/>
    </row>
    <row r="10642" spans="4:4" customFormat="1" x14ac:dyDescent="0.35">
      <c r="D10642" s="35"/>
    </row>
    <row r="10643" spans="4:4" customFormat="1" x14ac:dyDescent="0.35">
      <c r="D10643" s="35"/>
    </row>
    <row r="10644" spans="4:4" customFormat="1" x14ac:dyDescent="0.35">
      <c r="D10644" s="35"/>
    </row>
    <row r="10645" spans="4:4" customFormat="1" x14ac:dyDescent="0.35">
      <c r="D10645" s="35"/>
    </row>
    <row r="10646" spans="4:4" customFormat="1" x14ac:dyDescent="0.35">
      <c r="D10646" s="35"/>
    </row>
    <row r="10647" spans="4:4" customFormat="1" x14ac:dyDescent="0.35">
      <c r="D10647" s="35"/>
    </row>
    <row r="10648" spans="4:4" customFormat="1" x14ac:dyDescent="0.35">
      <c r="D10648" s="35"/>
    </row>
    <row r="10649" spans="4:4" customFormat="1" x14ac:dyDescent="0.35">
      <c r="D10649" s="35"/>
    </row>
    <row r="10650" spans="4:4" customFormat="1" x14ac:dyDescent="0.35">
      <c r="D10650" s="35"/>
    </row>
    <row r="10651" spans="4:4" customFormat="1" x14ac:dyDescent="0.35">
      <c r="D10651" s="35"/>
    </row>
    <row r="10652" spans="4:4" customFormat="1" x14ac:dyDescent="0.35">
      <c r="D10652" s="35"/>
    </row>
    <row r="10653" spans="4:4" customFormat="1" x14ac:dyDescent="0.35">
      <c r="D10653" s="35"/>
    </row>
    <row r="10654" spans="4:4" customFormat="1" x14ac:dyDescent="0.35">
      <c r="D10654" s="35"/>
    </row>
    <row r="10655" spans="4:4" customFormat="1" x14ac:dyDescent="0.35">
      <c r="D10655" s="35"/>
    </row>
    <row r="10656" spans="4:4" customFormat="1" x14ac:dyDescent="0.35">
      <c r="D10656" s="35"/>
    </row>
    <row r="10657" spans="4:4" customFormat="1" x14ac:dyDescent="0.35">
      <c r="D10657" s="35"/>
    </row>
    <row r="10658" spans="4:4" customFormat="1" x14ac:dyDescent="0.35">
      <c r="D10658" s="35"/>
    </row>
    <row r="10659" spans="4:4" customFormat="1" x14ac:dyDescent="0.35">
      <c r="D10659" s="35"/>
    </row>
    <row r="10660" spans="4:4" customFormat="1" x14ac:dyDescent="0.35">
      <c r="D10660" s="35"/>
    </row>
    <row r="10661" spans="4:4" customFormat="1" x14ac:dyDescent="0.35">
      <c r="D10661" s="35"/>
    </row>
    <row r="10662" spans="4:4" customFormat="1" x14ac:dyDescent="0.35">
      <c r="D10662" s="35"/>
    </row>
    <row r="10663" spans="4:4" customFormat="1" x14ac:dyDescent="0.35">
      <c r="D10663" s="35"/>
    </row>
    <row r="10664" spans="4:4" customFormat="1" x14ac:dyDescent="0.35">
      <c r="D10664" s="35"/>
    </row>
    <row r="10665" spans="4:4" customFormat="1" x14ac:dyDescent="0.35">
      <c r="D10665" s="35"/>
    </row>
    <row r="10666" spans="4:4" customFormat="1" x14ac:dyDescent="0.35">
      <c r="D10666" s="35"/>
    </row>
    <row r="10667" spans="4:4" customFormat="1" x14ac:dyDescent="0.35">
      <c r="D10667" s="35"/>
    </row>
    <row r="10668" spans="4:4" customFormat="1" x14ac:dyDescent="0.35">
      <c r="D10668" s="35"/>
    </row>
    <row r="10669" spans="4:4" customFormat="1" x14ac:dyDescent="0.35">
      <c r="D10669" s="35"/>
    </row>
    <row r="10670" spans="4:4" customFormat="1" x14ac:dyDescent="0.35">
      <c r="D10670" s="35"/>
    </row>
    <row r="10671" spans="4:4" customFormat="1" x14ac:dyDescent="0.35">
      <c r="D10671" s="35"/>
    </row>
    <row r="10672" spans="4:4" customFormat="1" x14ac:dyDescent="0.35">
      <c r="D10672" s="35"/>
    </row>
    <row r="10673" spans="4:4" customFormat="1" x14ac:dyDescent="0.35">
      <c r="D10673" s="35"/>
    </row>
    <row r="10674" spans="4:4" customFormat="1" x14ac:dyDescent="0.35">
      <c r="D10674" s="35"/>
    </row>
    <row r="10675" spans="4:4" customFormat="1" x14ac:dyDescent="0.35">
      <c r="D10675" s="35"/>
    </row>
    <row r="10676" spans="4:4" customFormat="1" x14ac:dyDescent="0.35">
      <c r="D10676" s="35"/>
    </row>
    <row r="10677" spans="4:4" customFormat="1" x14ac:dyDescent="0.35">
      <c r="D10677" s="35"/>
    </row>
    <row r="10678" spans="4:4" customFormat="1" x14ac:dyDescent="0.35">
      <c r="D10678" s="35"/>
    </row>
    <row r="10679" spans="4:4" customFormat="1" x14ac:dyDescent="0.35">
      <c r="D10679" s="35"/>
    </row>
    <row r="10680" spans="4:4" customFormat="1" x14ac:dyDescent="0.35">
      <c r="D10680" s="35"/>
    </row>
    <row r="10681" spans="4:4" customFormat="1" x14ac:dyDescent="0.35">
      <c r="D10681" s="35"/>
    </row>
    <row r="10682" spans="4:4" customFormat="1" x14ac:dyDescent="0.35">
      <c r="D10682" s="35"/>
    </row>
    <row r="10683" spans="4:4" customFormat="1" x14ac:dyDescent="0.35">
      <c r="D10683" s="35"/>
    </row>
    <row r="10684" spans="4:4" customFormat="1" x14ac:dyDescent="0.35">
      <c r="D10684" s="35"/>
    </row>
    <row r="10685" spans="4:4" customFormat="1" x14ac:dyDescent="0.35">
      <c r="D10685" s="35"/>
    </row>
    <row r="10686" spans="4:4" customFormat="1" x14ac:dyDescent="0.35">
      <c r="D10686" s="35"/>
    </row>
    <row r="10687" spans="4:4" customFormat="1" x14ac:dyDescent="0.35">
      <c r="D10687" s="35"/>
    </row>
    <row r="10688" spans="4:4" customFormat="1" x14ac:dyDescent="0.35">
      <c r="D10688" s="35"/>
    </row>
    <row r="10689" spans="4:4" customFormat="1" x14ac:dyDescent="0.35">
      <c r="D10689" s="35"/>
    </row>
    <row r="10690" spans="4:4" customFormat="1" x14ac:dyDescent="0.35">
      <c r="D10690" s="35"/>
    </row>
    <row r="10691" spans="4:4" customFormat="1" x14ac:dyDescent="0.35">
      <c r="D10691" s="35"/>
    </row>
    <row r="10692" spans="4:4" customFormat="1" x14ac:dyDescent="0.35">
      <c r="D10692" s="35"/>
    </row>
    <row r="10693" spans="4:4" customFormat="1" x14ac:dyDescent="0.35">
      <c r="D10693" s="35"/>
    </row>
    <row r="10694" spans="4:4" customFormat="1" x14ac:dyDescent="0.35">
      <c r="D10694" s="35"/>
    </row>
    <row r="10695" spans="4:4" customFormat="1" x14ac:dyDescent="0.35">
      <c r="D10695" s="35"/>
    </row>
    <row r="10696" spans="4:4" customFormat="1" x14ac:dyDescent="0.35">
      <c r="D10696" s="35"/>
    </row>
    <row r="10697" spans="4:4" customFormat="1" x14ac:dyDescent="0.35">
      <c r="D10697" s="35"/>
    </row>
    <row r="10698" spans="4:4" customFormat="1" x14ac:dyDescent="0.35">
      <c r="D10698" s="35"/>
    </row>
    <row r="10699" spans="4:4" customFormat="1" x14ac:dyDescent="0.35">
      <c r="D10699" s="35"/>
    </row>
    <row r="10700" spans="4:4" customFormat="1" x14ac:dyDescent="0.35">
      <c r="D10700" s="35"/>
    </row>
    <row r="10701" spans="4:4" customFormat="1" x14ac:dyDescent="0.35">
      <c r="D10701" s="35"/>
    </row>
    <row r="10702" spans="4:4" customFormat="1" x14ac:dyDescent="0.35">
      <c r="D10702" s="35"/>
    </row>
    <row r="10703" spans="4:4" customFormat="1" x14ac:dyDescent="0.35">
      <c r="D10703" s="35"/>
    </row>
    <row r="10704" spans="4:4" customFormat="1" x14ac:dyDescent="0.35">
      <c r="D10704" s="35"/>
    </row>
    <row r="10705" spans="4:4" customFormat="1" x14ac:dyDescent="0.35">
      <c r="D10705" s="35"/>
    </row>
    <row r="10706" spans="4:4" customFormat="1" x14ac:dyDescent="0.35">
      <c r="D10706" s="35"/>
    </row>
    <row r="10707" spans="4:4" customFormat="1" x14ac:dyDescent="0.35">
      <c r="D10707" s="35"/>
    </row>
    <row r="10708" spans="4:4" customFormat="1" x14ac:dyDescent="0.35">
      <c r="D10708" s="35"/>
    </row>
    <row r="10709" spans="4:4" customFormat="1" x14ac:dyDescent="0.35">
      <c r="D10709" s="35"/>
    </row>
    <row r="10710" spans="4:4" customFormat="1" x14ac:dyDescent="0.35">
      <c r="D10710" s="35"/>
    </row>
    <row r="10711" spans="4:4" customFormat="1" x14ac:dyDescent="0.35">
      <c r="D10711" s="35"/>
    </row>
    <row r="10712" spans="4:4" customFormat="1" x14ac:dyDescent="0.35">
      <c r="D10712" s="35"/>
    </row>
    <row r="10713" spans="4:4" customFormat="1" x14ac:dyDescent="0.35">
      <c r="D10713" s="35"/>
    </row>
    <row r="10714" spans="4:4" customFormat="1" x14ac:dyDescent="0.35">
      <c r="D10714" s="35"/>
    </row>
    <row r="10715" spans="4:4" customFormat="1" x14ac:dyDescent="0.35">
      <c r="D10715" s="35"/>
    </row>
    <row r="10716" spans="4:4" customFormat="1" x14ac:dyDescent="0.35">
      <c r="D10716" s="35"/>
    </row>
    <row r="10717" spans="4:4" customFormat="1" x14ac:dyDescent="0.35">
      <c r="D10717" s="35"/>
    </row>
    <row r="10718" spans="4:4" customFormat="1" x14ac:dyDescent="0.35">
      <c r="D10718" s="35"/>
    </row>
    <row r="10719" spans="4:4" customFormat="1" x14ac:dyDescent="0.35">
      <c r="D10719" s="35"/>
    </row>
    <row r="10720" spans="4:4" customFormat="1" x14ac:dyDescent="0.35">
      <c r="D10720" s="35"/>
    </row>
    <row r="10721" spans="4:4" customFormat="1" x14ac:dyDescent="0.35">
      <c r="D10721" s="35"/>
    </row>
    <row r="10722" spans="4:4" customFormat="1" x14ac:dyDescent="0.35">
      <c r="D10722" s="35"/>
    </row>
    <row r="10723" spans="4:4" customFormat="1" x14ac:dyDescent="0.35">
      <c r="D10723" s="35"/>
    </row>
    <row r="10724" spans="4:4" customFormat="1" x14ac:dyDescent="0.35">
      <c r="D10724" s="35"/>
    </row>
    <row r="10725" spans="4:4" customFormat="1" x14ac:dyDescent="0.35">
      <c r="D10725" s="35"/>
    </row>
    <row r="10726" spans="4:4" customFormat="1" x14ac:dyDescent="0.35">
      <c r="D10726" s="35"/>
    </row>
    <row r="10727" spans="4:4" customFormat="1" x14ac:dyDescent="0.35">
      <c r="D10727" s="35"/>
    </row>
    <row r="10728" spans="4:4" customFormat="1" x14ac:dyDescent="0.35">
      <c r="D10728" s="35"/>
    </row>
    <row r="10729" spans="4:4" customFormat="1" x14ac:dyDescent="0.35">
      <c r="D10729" s="35"/>
    </row>
    <row r="10730" spans="4:4" customFormat="1" x14ac:dyDescent="0.35">
      <c r="D10730" s="35"/>
    </row>
    <row r="10731" spans="4:4" customFormat="1" x14ac:dyDescent="0.35">
      <c r="D10731" s="35"/>
    </row>
    <row r="10732" spans="4:4" customFormat="1" x14ac:dyDescent="0.35">
      <c r="D10732" s="35"/>
    </row>
    <row r="10733" spans="4:4" customFormat="1" x14ac:dyDescent="0.35">
      <c r="D10733" s="35"/>
    </row>
    <row r="10734" spans="4:4" customFormat="1" x14ac:dyDescent="0.35">
      <c r="D10734" s="35"/>
    </row>
    <row r="10735" spans="4:4" customFormat="1" x14ac:dyDescent="0.35">
      <c r="D10735" s="35"/>
    </row>
    <row r="10736" spans="4:4" customFormat="1" x14ac:dyDescent="0.35">
      <c r="D10736" s="35"/>
    </row>
    <row r="10737" spans="4:4" customFormat="1" x14ac:dyDescent="0.35">
      <c r="D10737" s="35"/>
    </row>
    <row r="10738" spans="4:4" customFormat="1" x14ac:dyDescent="0.35">
      <c r="D10738" s="35"/>
    </row>
    <row r="10739" spans="4:4" customFormat="1" x14ac:dyDescent="0.35">
      <c r="D10739" s="35"/>
    </row>
    <row r="10740" spans="4:4" customFormat="1" x14ac:dyDescent="0.35">
      <c r="D10740" s="35"/>
    </row>
    <row r="10741" spans="4:4" customFormat="1" x14ac:dyDescent="0.35">
      <c r="D10741" s="35"/>
    </row>
    <row r="10742" spans="4:4" customFormat="1" x14ac:dyDescent="0.35">
      <c r="D10742" s="35"/>
    </row>
    <row r="10743" spans="4:4" customFormat="1" x14ac:dyDescent="0.35">
      <c r="D10743" s="35"/>
    </row>
    <row r="10744" spans="4:4" customFormat="1" x14ac:dyDescent="0.35">
      <c r="D10744" s="35"/>
    </row>
    <row r="10745" spans="4:4" customFormat="1" x14ac:dyDescent="0.35">
      <c r="D10745" s="35"/>
    </row>
    <row r="10746" spans="4:4" customFormat="1" x14ac:dyDescent="0.35">
      <c r="D10746" s="35"/>
    </row>
    <row r="10747" spans="4:4" customFormat="1" x14ac:dyDescent="0.35">
      <c r="D10747" s="35"/>
    </row>
    <row r="10748" spans="4:4" customFormat="1" x14ac:dyDescent="0.35">
      <c r="D10748" s="35"/>
    </row>
    <row r="10749" spans="4:4" customFormat="1" x14ac:dyDescent="0.35">
      <c r="D10749" s="35"/>
    </row>
    <row r="10750" spans="4:4" customFormat="1" x14ac:dyDescent="0.35">
      <c r="D10750" s="35"/>
    </row>
    <row r="10751" spans="4:4" customFormat="1" x14ac:dyDescent="0.35">
      <c r="D10751" s="35"/>
    </row>
    <row r="10752" spans="4:4" customFormat="1" x14ac:dyDescent="0.35">
      <c r="D10752" s="35"/>
    </row>
    <row r="10753" spans="4:4" customFormat="1" x14ac:dyDescent="0.35">
      <c r="D10753" s="35"/>
    </row>
    <row r="10754" spans="4:4" customFormat="1" x14ac:dyDescent="0.35">
      <c r="D10754" s="35"/>
    </row>
    <row r="10755" spans="4:4" customFormat="1" x14ac:dyDescent="0.35">
      <c r="D10755" s="35"/>
    </row>
    <row r="10756" spans="4:4" customFormat="1" x14ac:dyDescent="0.35">
      <c r="D10756" s="35"/>
    </row>
    <row r="10757" spans="4:4" customFormat="1" x14ac:dyDescent="0.35">
      <c r="D10757" s="35"/>
    </row>
    <row r="10758" spans="4:4" customFormat="1" x14ac:dyDescent="0.35">
      <c r="D10758" s="35"/>
    </row>
    <row r="10759" spans="4:4" customFormat="1" x14ac:dyDescent="0.35">
      <c r="D10759" s="35"/>
    </row>
    <row r="10760" spans="4:4" customFormat="1" x14ac:dyDescent="0.35">
      <c r="D10760" s="35"/>
    </row>
    <row r="10761" spans="4:4" customFormat="1" x14ac:dyDescent="0.35">
      <c r="D10761" s="35"/>
    </row>
    <row r="10762" spans="4:4" customFormat="1" x14ac:dyDescent="0.35">
      <c r="D10762" s="35"/>
    </row>
    <row r="10763" spans="4:4" customFormat="1" x14ac:dyDescent="0.35">
      <c r="D10763" s="35"/>
    </row>
    <row r="10764" spans="4:4" customFormat="1" x14ac:dyDescent="0.35">
      <c r="D10764" s="35"/>
    </row>
    <row r="10765" spans="4:4" customFormat="1" x14ac:dyDescent="0.35">
      <c r="D10765" s="35"/>
    </row>
    <row r="10766" spans="4:4" customFormat="1" x14ac:dyDescent="0.35">
      <c r="D10766" s="35"/>
    </row>
    <row r="10767" spans="4:4" customFormat="1" x14ac:dyDescent="0.35">
      <c r="D10767" s="35"/>
    </row>
    <row r="10768" spans="4:4" customFormat="1" x14ac:dyDescent="0.35">
      <c r="D10768" s="35"/>
    </row>
    <row r="10769" spans="4:4" customFormat="1" x14ac:dyDescent="0.35">
      <c r="D10769" s="35"/>
    </row>
    <row r="10770" spans="4:4" customFormat="1" x14ac:dyDescent="0.35">
      <c r="D10770" s="35"/>
    </row>
    <row r="10771" spans="4:4" customFormat="1" x14ac:dyDescent="0.35">
      <c r="D10771" s="35"/>
    </row>
    <row r="10772" spans="4:4" customFormat="1" x14ac:dyDescent="0.35">
      <c r="D10772" s="35"/>
    </row>
    <row r="10773" spans="4:4" customFormat="1" x14ac:dyDescent="0.35">
      <c r="D10773" s="35"/>
    </row>
    <row r="10774" spans="4:4" customFormat="1" x14ac:dyDescent="0.35">
      <c r="D10774" s="35"/>
    </row>
    <row r="10775" spans="4:4" customFormat="1" x14ac:dyDescent="0.35">
      <c r="D10775" s="35"/>
    </row>
    <row r="10776" spans="4:4" customFormat="1" x14ac:dyDescent="0.35">
      <c r="D10776" s="35"/>
    </row>
    <row r="10777" spans="4:4" customFormat="1" x14ac:dyDescent="0.35">
      <c r="D10777" s="35"/>
    </row>
    <row r="10778" spans="4:4" customFormat="1" x14ac:dyDescent="0.35">
      <c r="D10778" s="35"/>
    </row>
    <row r="10779" spans="4:4" customFormat="1" x14ac:dyDescent="0.35">
      <c r="D10779" s="35"/>
    </row>
    <row r="10780" spans="4:4" customFormat="1" x14ac:dyDescent="0.35">
      <c r="D10780" s="35"/>
    </row>
    <row r="10781" spans="4:4" customFormat="1" x14ac:dyDescent="0.35">
      <c r="D10781" s="35"/>
    </row>
    <row r="10782" spans="4:4" customFormat="1" x14ac:dyDescent="0.35">
      <c r="D10782" s="35"/>
    </row>
    <row r="10783" spans="4:4" customFormat="1" x14ac:dyDescent="0.35">
      <c r="D10783" s="35"/>
    </row>
    <row r="10784" spans="4:4" customFormat="1" x14ac:dyDescent="0.35">
      <c r="D10784" s="35"/>
    </row>
    <row r="10785" spans="4:4" customFormat="1" x14ac:dyDescent="0.35">
      <c r="D10785" s="35"/>
    </row>
    <row r="10786" spans="4:4" customFormat="1" x14ac:dyDescent="0.35">
      <c r="D10786" s="35"/>
    </row>
    <row r="10787" spans="4:4" customFormat="1" x14ac:dyDescent="0.35">
      <c r="D10787" s="35"/>
    </row>
    <row r="10788" spans="4:4" customFormat="1" x14ac:dyDescent="0.35">
      <c r="D10788" s="35"/>
    </row>
    <row r="10789" spans="4:4" customFormat="1" x14ac:dyDescent="0.35">
      <c r="D10789" s="35"/>
    </row>
    <row r="10790" spans="4:4" customFormat="1" x14ac:dyDescent="0.35">
      <c r="D10790" s="35"/>
    </row>
    <row r="10791" spans="4:4" customFormat="1" x14ac:dyDescent="0.35">
      <c r="D10791" s="35"/>
    </row>
    <row r="10792" spans="4:4" customFormat="1" x14ac:dyDescent="0.35">
      <c r="D10792" s="35"/>
    </row>
    <row r="10793" spans="4:4" customFormat="1" x14ac:dyDescent="0.35">
      <c r="D10793" s="35"/>
    </row>
    <row r="10794" spans="4:4" customFormat="1" x14ac:dyDescent="0.35">
      <c r="D10794" s="35"/>
    </row>
    <row r="10795" spans="4:4" customFormat="1" x14ac:dyDescent="0.35">
      <c r="D10795" s="35"/>
    </row>
    <row r="10796" spans="4:4" customFormat="1" x14ac:dyDescent="0.35">
      <c r="D10796" s="35"/>
    </row>
    <row r="10797" spans="4:4" customFormat="1" x14ac:dyDescent="0.35">
      <c r="D10797" s="35"/>
    </row>
    <row r="10798" spans="4:4" customFormat="1" x14ac:dyDescent="0.35">
      <c r="D10798" s="35"/>
    </row>
    <row r="10799" spans="4:4" customFormat="1" x14ac:dyDescent="0.35">
      <c r="D10799" s="35"/>
    </row>
    <row r="10800" spans="4:4" customFormat="1" x14ac:dyDescent="0.35">
      <c r="D10800" s="35"/>
    </row>
    <row r="10801" spans="4:4" customFormat="1" x14ac:dyDescent="0.35">
      <c r="D10801" s="35"/>
    </row>
    <row r="10802" spans="4:4" customFormat="1" x14ac:dyDescent="0.35">
      <c r="D10802" s="35"/>
    </row>
    <row r="10803" spans="4:4" customFormat="1" x14ac:dyDescent="0.35">
      <c r="D10803" s="35"/>
    </row>
    <row r="10804" spans="4:4" customFormat="1" x14ac:dyDescent="0.35">
      <c r="D10804" s="35"/>
    </row>
    <row r="10805" spans="4:4" customFormat="1" x14ac:dyDescent="0.35">
      <c r="D10805" s="35"/>
    </row>
    <row r="10806" spans="4:4" customFormat="1" x14ac:dyDescent="0.35">
      <c r="D10806" s="35"/>
    </row>
    <row r="10807" spans="4:4" customFormat="1" x14ac:dyDescent="0.35">
      <c r="D10807" s="35"/>
    </row>
    <row r="10808" spans="4:4" customFormat="1" x14ac:dyDescent="0.35">
      <c r="D10808" s="35"/>
    </row>
    <row r="10809" spans="4:4" customFormat="1" x14ac:dyDescent="0.35">
      <c r="D10809" s="35"/>
    </row>
    <row r="10810" spans="4:4" customFormat="1" x14ac:dyDescent="0.35">
      <c r="D10810" s="35"/>
    </row>
    <row r="10811" spans="4:4" customFormat="1" x14ac:dyDescent="0.35">
      <c r="D10811" s="35"/>
    </row>
    <row r="10812" spans="4:4" customFormat="1" x14ac:dyDescent="0.35">
      <c r="D10812" s="35"/>
    </row>
    <row r="10813" spans="4:4" customFormat="1" x14ac:dyDescent="0.35">
      <c r="D10813" s="35"/>
    </row>
    <row r="10814" spans="4:4" customFormat="1" x14ac:dyDescent="0.35">
      <c r="D10814" s="35"/>
    </row>
    <row r="10815" spans="4:4" customFormat="1" x14ac:dyDescent="0.35">
      <c r="D10815" s="35"/>
    </row>
    <row r="10816" spans="4:4" customFormat="1" x14ac:dyDescent="0.35">
      <c r="D10816" s="35"/>
    </row>
    <row r="10817" spans="4:4" customFormat="1" x14ac:dyDescent="0.35">
      <c r="D10817" s="35"/>
    </row>
    <row r="10818" spans="4:4" customFormat="1" x14ac:dyDescent="0.35">
      <c r="D10818" s="35"/>
    </row>
    <row r="10819" spans="4:4" customFormat="1" x14ac:dyDescent="0.35">
      <c r="D10819" s="35"/>
    </row>
    <row r="10820" spans="4:4" customFormat="1" x14ac:dyDescent="0.35">
      <c r="D10820" s="35"/>
    </row>
    <row r="10821" spans="4:4" customFormat="1" x14ac:dyDescent="0.35">
      <c r="D10821" s="35"/>
    </row>
    <row r="10822" spans="4:4" customFormat="1" x14ac:dyDescent="0.35">
      <c r="D10822" s="35"/>
    </row>
    <row r="10823" spans="4:4" customFormat="1" x14ac:dyDescent="0.35">
      <c r="D10823" s="35"/>
    </row>
    <row r="10824" spans="4:4" customFormat="1" x14ac:dyDescent="0.35">
      <c r="D10824" s="35"/>
    </row>
    <row r="10825" spans="4:4" customFormat="1" x14ac:dyDescent="0.35">
      <c r="D10825" s="35"/>
    </row>
    <row r="10826" spans="4:4" customFormat="1" x14ac:dyDescent="0.35">
      <c r="D10826" s="35"/>
    </row>
    <row r="10827" spans="4:4" customFormat="1" x14ac:dyDescent="0.35">
      <c r="D10827" s="35"/>
    </row>
    <row r="10828" spans="4:4" customFormat="1" x14ac:dyDescent="0.35">
      <c r="D10828" s="35"/>
    </row>
    <row r="10829" spans="4:4" customFormat="1" x14ac:dyDescent="0.35">
      <c r="D10829" s="35"/>
    </row>
    <row r="10830" spans="4:4" customFormat="1" x14ac:dyDescent="0.35">
      <c r="D10830" s="35"/>
    </row>
    <row r="10831" spans="4:4" customFormat="1" x14ac:dyDescent="0.35">
      <c r="D10831" s="35"/>
    </row>
    <row r="10832" spans="4:4" customFormat="1" x14ac:dyDescent="0.35">
      <c r="D10832" s="35"/>
    </row>
    <row r="10833" spans="4:4" customFormat="1" x14ac:dyDescent="0.35">
      <c r="D10833" s="35"/>
    </row>
    <row r="10834" spans="4:4" customFormat="1" x14ac:dyDescent="0.35">
      <c r="D10834" s="35"/>
    </row>
    <row r="10835" spans="4:4" customFormat="1" x14ac:dyDescent="0.35">
      <c r="D10835" s="35"/>
    </row>
    <row r="10836" spans="4:4" customFormat="1" x14ac:dyDescent="0.35">
      <c r="D10836" s="35"/>
    </row>
    <row r="10837" spans="4:4" customFormat="1" x14ac:dyDescent="0.35">
      <c r="D10837" s="35"/>
    </row>
    <row r="10838" spans="4:4" customFormat="1" x14ac:dyDescent="0.35">
      <c r="D10838" s="35"/>
    </row>
    <row r="10839" spans="4:4" customFormat="1" x14ac:dyDescent="0.35">
      <c r="D10839" s="35"/>
    </row>
    <row r="10840" spans="4:4" customFormat="1" x14ac:dyDescent="0.35">
      <c r="D10840" s="35"/>
    </row>
    <row r="10841" spans="4:4" customFormat="1" x14ac:dyDescent="0.35">
      <c r="D10841" s="35"/>
    </row>
    <row r="10842" spans="4:4" customFormat="1" x14ac:dyDescent="0.35">
      <c r="D10842" s="35"/>
    </row>
    <row r="10843" spans="4:4" customFormat="1" x14ac:dyDescent="0.35">
      <c r="D10843" s="35"/>
    </row>
    <row r="10844" spans="4:4" customFormat="1" x14ac:dyDescent="0.35">
      <c r="D10844" s="35"/>
    </row>
    <row r="10845" spans="4:4" customFormat="1" x14ac:dyDescent="0.35">
      <c r="D10845" s="35"/>
    </row>
    <row r="10846" spans="4:4" customFormat="1" x14ac:dyDescent="0.35">
      <c r="D10846" s="35"/>
    </row>
    <row r="10847" spans="4:4" customFormat="1" x14ac:dyDescent="0.35">
      <c r="D10847" s="35"/>
    </row>
    <row r="10848" spans="4:4" customFormat="1" x14ac:dyDescent="0.35">
      <c r="D10848" s="35"/>
    </row>
    <row r="10849" spans="4:4" customFormat="1" x14ac:dyDescent="0.35">
      <c r="D10849" s="35"/>
    </row>
    <row r="10850" spans="4:4" customFormat="1" x14ac:dyDescent="0.35">
      <c r="D10850" s="35"/>
    </row>
    <row r="10851" spans="4:4" customFormat="1" x14ac:dyDescent="0.35">
      <c r="D10851" s="35"/>
    </row>
    <row r="10852" spans="4:4" customFormat="1" x14ac:dyDescent="0.35">
      <c r="D10852" s="35"/>
    </row>
    <row r="10853" spans="4:4" customFormat="1" x14ac:dyDescent="0.35">
      <c r="D10853" s="35"/>
    </row>
    <row r="10854" spans="4:4" customFormat="1" x14ac:dyDescent="0.35">
      <c r="D10854" s="35"/>
    </row>
    <row r="10855" spans="4:4" customFormat="1" x14ac:dyDescent="0.35">
      <c r="D10855" s="35"/>
    </row>
    <row r="10856" spans="4:4" customFormat="1" x14ac:dyDescent="0.35">
      <c r="D10856" s="35"/>
    </row>
    <row r="10857" spans="4:4" customFormat="1" x14ac:dyDescent="0.35">
      <c r="D10857" s="35"/>
    </row>
    <row r="10858" spans="4:4" customFormat="1" x14ac:dyDescent="0.35">
      <c r="D10858" s="35"/>
    </row>
    <row r="10859" spans="4:4" customFormat="1" x14ac:dyDescent="0.35">
      <c r="D10859" s="35"/>
    </row>
    <row r="10860" spans="4:4" customFormat="1" x14ac:dyDescent="0.35">
      <c r="D10860" s="35"/>
    </row>
    <row r="10861" spans="4:4" customFormat="1" x14ac:dyDescent="0.35">
      <c r="D10861" s="35"/>
    </row>
    <row r="10862" spans="4:4" customFormat="1" x14ac:dyDescent="0.35">
      <c r="D10862" s="35"/>
    </row>
    <row r="10863" spans="4:4" customFormat="1" x14ac:dyDescent="0.35">
      <c r="D10863" s="35"/>
    </row>
    <row r="10864" spans="4:4" customFormat="1" x14ac:dyDescent="0.35">
      <c r="D10864" s="35"/>
    </row>
    <row r="10865" spans="4:4" customFormat="1" x14ac:dyDescent="0.35">
      <c r="D10865" s="35"/>
    </row>
    <row r="10866" spans="4:4" customFormat="1" x14ac:dyDescent="0.35">
      <c r="D10866" s="35"/>
    </row>
    <row r="10867" spans="4:4" customFormat="1" x14ac:dyDescent="0.35">
      <c r="D10867" s="35"/>
    </row>
    <row r="10868" spans="4:4" customFormat="1" x14ac:dyDescent="0.35">
      <c r="D10868" s="35"/>
    </row>
    <row r="10869" spans="4:4" customFormat="1" x14ac:dyDescent="0.35">
      <c r="D10869" s="35"/>
    </row>
    <row r="10870" spans="4:4" customFormat="1" x14ac:dyDescent="0.35">
      <c r="D10870" s="35"/>
    </row>
    <row r="10871" spans="4:4" customFormat="1" x14ac:dyDescent="0.35">
      <c r="D10871" s="35"/>
    </row>
    <row r="10872" spans="4:4" customFormat="1" x14ac:dyDescent="0.35">
      <c r="D10872" s="35"/>
    </row>
    <row r="10873" spans="4:4" customFormat="1" x14ac:dyDescent="0.35">
      <c r="D10873" s="35"/>
    </row>
    <row r="10874" spans="4:4" customFormat="1" x14ac:dyDescent="0.35">
      <c r="D10874" s="35"/>
    </row>
    <row r="10875" spans="4:4" customFormat="1" x14ac:dyDescent="0.35">
      <c r="D10875" s="35"/>
    </row>
    <row r="10876" spans="4:4" customFormat="1" x14ac:dyDescent="0.35">
      <c r="D10876" s="35"/>
    </row>
    <row r="10877" spans="4:4" customFormat="1" x14ac:dyDescent="0.35">
      <c r="D10877" s="35"/>
    </row>
    <row r="10878" spans="4:4" customFormat="1" x14ac:dyDescent="0.35">
      <c r="D10878" s="35"/>
    </row>
    <row r="10879" spans="4:4" customFormat="1" x14ac:dyDescent="0.35">
      <c r="D10879" s="35"/>
    </row>
    <row r="10880" spans="4:4" customFormat="1" x14ac:dyDescent="0.35">
      <c r="D10880" s="35"/>
    </row>
    <row r="10881" spans="4:4" customFormat="1" x14ac:dyDescent="0.35">
      <c r="D10881" s="35"/>
    </row>
    <row r="10882" spans="4:4" customFormat="1" x14ac:dyDescent="0.35">
      <c r="D10882" s="35"/>
    </row>
    <row r="10883" spans="4:4" customFormat="1" x14ac:dyDescent="0.35">
      <c r="D10883" s="35"/>
    </row>
    <row r="10884" spans="4:4" customFormat="1" x14ac:dyDescent="0.35">
      <c r="D10884" s="35"/>
    </row>
    <row r="10885" spans="4:4" customFormat="1" x14ac:dyDescent="0.35">
      <c r="D10885" s="35"/>
    </row>
    <row r="10886" spans="4:4" customFormat="1" x14ac:dyDescent="0.35">
      <c r="D10886" s="35"/>
    </row>
    <row r="10887" spans="4:4" customFormat="1" x14ac:dyDescent="0.35">
      <c r="D10887" s="35"/>
    </row>
    <row r="10888" spans="4:4" customFormat="1" x14ac:dyDescent="0.35">
      <c r="D10888" s="35"/>
    </row>
    <row r="10889" spans="4:4" customFormat="1" x14ac:dyDescent="0.35">
      <c r="D10889" s="35"/>
    </row>
    <row r="10890" spans="4:4" customFormat="1" x14ac:dyDescent="0.35">
      <c r="D10890" s="35"/>
    </row>
    <row r="10891" spans="4:4" customFormat="1" x14ac:dyDescent="0.35">
      <c r="D10891" s="35"/>
    </row>
    <row r="10892" spans="4:4" customFormat="1" x14ac:dyDescent="0.35">
      <c r="D10892" s="35"/>
    </row>
    <row r="10893" spans="4:4" customFormat="1" x14ac:dyDescent="0.35">
      <c r="D10893" s="35"/>
    </row>
    <row r="10894" spans="4:4" customFormat="1" x14ac:dyDescent="0.35">
      <c r="D10894" s="35"/>
    </row>
    <row r="10895" spans="4:4" customFormat="1" x14ac:dyDescent="0.35">
      <c r="D10895" s="35"/>
    </row>
    <row r="10896" spans="4:4" customFormat="1" x14ac:dyDescent="0.35">
      <c r="D10896" s="35"/>
    </row>
    <row r="10897" spans="4:4" customFormat="1" x14ac:dyDescent="0.35">
      <c r="D10897" s="35"/>
    </row>
    <row r="10898" spans="4:4" customFormat="1" x14ac:dyDescent="0.35">
      <c r="D10898" s="35"/>
    </row>
    <row r="10899" spans="4:4" customFormat="1" x14ac:dyDescent="0.35">
      <c r="D10899" s="35"/>
    </row>
    <row r="10900" spans="4:4" customFormat="1" x14ac:dyDescent="0.35">
      <c r="D10900" s="35"/>
    </row>
    <row r="10901" spans="4:4" customFormat="1" x14ac:dyDescent="0.35">
      <c r="D10901" s="35"/>
    </row>
    <row r="10902" spans="4:4" customFormat="1" x14ac:dyDescent="0.35">
      <c r="D10902" s="35"/>
    </row>
    <row r="10903" spans="4:4" customFormat="1" x14ac:dyDescent="0.35">
      <c r="D10903" s="35"/>
    </row>
    <row r="10904" spans="4:4" customFormat="1" x14ac:dyDescent="0.35">
      <c r="D10904" s="35"/>
    </row>
    <row r="10905" spans="4:4" customFormat="1" x14ac:dyDescent="0.35">
      <c r="D10905" s="35"/>
    </row>
    <row r="10906" spans="4:4" customFormat="1" x14ac:dyDescent="0.35">
      <c r="D10906" s="35"/>
    </row>
    <row r="10907" spans="4:4" customFormat="1" x14ac:dyDescent="0.35">
      <c r="D10907" s="35"/>
    </row>
    <row r="10908" spans="4:4" customFormat="1" x14ac:dyDescent="0.35">
      <c r="D10908" s="35"/>
    </row>
    <row r="10909" spans="4:4" customFormat="1" x14ac:dyDescent="0.35">
      <c r="D10909" s="35"/>
    </row>
    <row r="10910" spans="4:4" customFormat="1" x14ac:dyDescent="0.35">
      <c r="D10910" s="35"/>
    </row>
    <row r="10911" spans="4:4" customFormat="1" x14ac:dyDescent="0.35">
      <c r="D10911" s="35"/>
    </row>
    <row r="10912" spans="4:4" customFormat="1" x14ac:dyDescent="0.35">
      <c r="D10912" s="35"/>
    </row>
    <row r="10913" spans="4:4" customFormat="1" x14ac:dyDescent="0.35">
      <c r="D10913" s="35"/>
    </row>
    <row r="10914" spans="4:4" customFormat="1" x14ac:dyDescent="0.35">
      <c r="D10914" s="35"/>
    </row>
    <row r="10915" spans="4:4" customFormat="1" x14ac:dyDescent="0.35">
      <c r="D10915" s="35"/>
    </row>
    <row r="10916" spans="4:4" customFormat="1" x14ac:dyDescent="0.35">
      <c r="D10916" s="35"/>
    </row>
    <row r="10917" spans="4:4" customFormat="1" x14ac:dyDescent="0.35">
      <c r="D10917" s="35"/>
    </row>
    <row r="10918" spans="4:4" customFormat="1" x14ac:dyDescent="0.35">
      <c r="D10918" s="35"/>
    </row>
    <row r="10919" spans="4:4" customFormat="1" x14ac:dyDescent="0.35">
      <c r="D10919" s="35"/>
    </row>
    <row r="10920" spans="4:4" customFormat="1" x14ac:dyDescent="0.35">
      <c r="D10920" s="35"/>
    </row>
    <row r="10921" spans="4:4" customFormat="1" x14ac:dyDescent="0.35">
      <c r="D10921" s="35"/>
    </row>
    <row r="10922" spans="4:4" customFormat="1" x14ac:dyDescent="0.35">
      <c r="D10922" s="35"/>
    </row>
    <row r="10923" spans="4:4" customFormat="1" x14ac:dyDescent="0.35">
      <c r="D10923" s="35"/>
    </row>
    <row r="10924" spans="4:4" customFormat="1" x14ac:dyDescent="0.35">
      <c r="D10924" s="35"/>
    </row>
    <row r="10925" spans="4:4" customFormat="1" x14ac:dyDescent="0.35">
      <c r="D10925" s="35"/>
    </row>
    <row r="10926" spans="4:4" customFormat="1" x14ac:dyDescent="0.35">
      <c r="D10926" s="35"/>
    </row>
    <row r="10927" spans="4:4" customFormat="1" x14ac:dyDescent="0.35">
      <c r="D10927" s="35"/>
    </row>
    <row r="10928" spans="4:4" customFormat="1" x14ac:dyDescent="0.35">
      <c r="D10928" s="35"/>
    </row>
    <row r="10929" spans="4:4" customFormat="1" x14ac:dyDescent="0.35">
      <c r="D10929" s="35"/>
    </row>
    <row r="10930" spans="4:4" customFormat="1" x14ac:dyDescent="0.35">
      <c r="D10930" s="35"/>
    </row>
    <row r="10931" spans="4:4" customFormat="1" x14ac:dyDescent="0.35">
      <c r="D10931" s="35"/>
    </row>
    <row r="10932" spans="4:4" customFormat="1" x14ac:dyDescent="0.35">
      <c r="D10932" s="35"/>
    </row>
    <row r="10933" spans="4:4" customFormat="1" x14ac:dyDescent="0.35">
      <c r="D10933" s="35"/>
    </row>
    <row r="10934" spans="4:4" customFormat="1" x14ac:dyDescent="0.35">
      <c r="D10934" s="35"/>
    </row>
    <row r="10935" spans="4:4" customFormat="1" x14ac:dyDescent="0.35">
      <c r="D10935" s="35"/>
    </row>
    <row r="10936" spans="4:4" customFormat="1" x14ac:dyDescent="0.35">
      <c r="D10936" s="35"/>
    </row>
    <row r="10937" spans="4:4" customFormat="1" x14ac:dyDescent="0.35">
      <c r="D10937" s="35"/>
    </row>
    <row r="10938" spans="4:4" customFormat="1" x14ac:dyDescent="0.35">
      <c r="D10938" s="35"/>
    </row>
    <row r="10939" spans="4:4" customFormat="1" x14ac:dyDescent="0.35">
      <c r="D10939" s="35"/>
    </row>
    <row r="10940" spans="4:4" customFormat="1" x14ac:dyDescent="0.35">
      <c r="D10940" s="35"/>
    </row>
    <row r="10941" spans="4:4" customFormat="1" x14ac:dyDescent="0.35">
      <c r="D10941" s="35"/>
    </row>
    <row r="10942" spans="4:4" customFormat="1" x14ac:dyDescent="0.35">
      <c r="D10942" s="35"/>
    </row>
    <row r="10943" spans="4:4" customFormat="1" x14ac:dyDescent="0.35">
      <c r="D10943" s="35"/>
    </row>
    <row r="10944" spans="4:4" customFormat="1" x14ac:dyDescent="0.35">
      <c r="D10944" s="35"/>
    </row>
    <row r="10945" spans="4:4" customFormat="1" x14ac:dyDescent="0.35">
      <c r="D10945" s="35"/>
    </row>
    <row r="10946" spans="4:4" customFormat="1" x14ac:dyDescent="0.35">
      <c r="D10946" s="35"/>
    </row>
    <row r="10947" spans="4:4" customFormat="1" x14ac:dyDescent="0.35">
      <c r="D10947" s="35"/>
    </row>
    <row r="10948" spans="4:4" customFormat="1" x14ac:dyDescent="0.35">
      <c r="D10948" s="35"/>
    </row>
    <row r="10949" spans="4:4" customFormat="1" x14ac:dyDescent="0.35">
      <c r="D10949" s="35"/>
    </row>
    <row r="10950" spans="4:4" customFormat="1" x14ac:dyDescent="0.35">
      <c r="D10950" s="35"/>
    </row>
    <row r="10951" spans="4:4" customFormat="1" x14ac:dyDescent="0.35">
      <c r="D10951" s="35"/>
    </row>
    <row r="10952" spans="4:4" customFormat="1" x14ac:dyDescent="0.35">
      <c r="D10952" s="35"/>
    </row>
    <row r="10953" spans="4:4" customFormat="1" x14ac:dyDescent="0.35">
      <c r="D10953" s="35"/>
    </row>
    <row r="10954" spans="4:4" customFormat="1" x14ac:dyDescent="0.35">
      <c r="D10954" s="35"/>
    </row>
    <row r="10955" spans="4:4" customFormat="1" x14ac:dyDescent="0.35">
      <c r="D10955" s="35"/>
    </row>
    <row r="10956" spans="4:4" customFormat="1" x14ac:dyDescent="0.35">
      <c r="D10956" s="35"/>
    </row>
    <row r="10957" spans="4:4" customFormat="1" x14ac:dyDescent="0.35">
      <c r="D10957" s="35"/>
    </row>
    <row r="10958" spans="4:4" customFormat="1" x14ac:dyDescent="0.35">
      <c r="D10958" s="35"/>
    </row>
    <row r="10959" spans="4:4" customFormat="1" x14ac:dyDescent="0.35">
      <c r="D10959" s="35"/>
    </row>
    <row r="10960" spans="4:4" customFormat="1" x14ac:dyDescent="0.35">
      <c r="D10960" s="35"/>
    </row>
    <row r="10961" spans="4:4" customFormat="1" x14ac:dyDescent="0.35">
      <c r="D10961" s="35"/>
    </row>
    <row r="10962" spans="4:4" customFormat="1" x14ac:dyDescent="0.35">
      <c r="D10962" s="35"/>
    </row>
    <row r="10963" spans="4:4" customFormat="1" x14ac:dyDescent="0.35">
      <c r="D10963" s="35"/>
    </row>
    <row r="10964" spans="4:4" customFormat="1" x14ac:dyDescent="0.35">
      <c r="D10964" s="35"/>
    </row>
    <row r="10965" spans="4:4" customFormat="1" x14ac:dyDescent="0.35">
      <c r="D10965" s="35"/>
    </row>
    <row r="10966" spans="4:4" customFormat="1" x14ac:dyDescent="0.35">
      <c r="D10966" s="35"/>
    </row>
    <row r="10967" spans="4:4" customFormat="1" x14ac:dyDescent="0.35">
      <c r="D10967" s="35"/>
    </row>
    <row r="10968" spans="4:4" customFormat="1" x14ac:dyDescent="0.35">
      <c r="D10968" s="35"/>
    </row>
    <row r="10969" spans="4:4" customFormat="1" x14ac:dyDescent="0.35">
      <c r="D10969" s="35"/>
    </row>
    <row r="10970" spans="4:4" customFormat="1" x14ac:dyDescent="0.35">
      <c r="D10970" s="35"/>
    </row>
    <row r="10971" spans="4:4" customFormat="1" x14ac:dyDescent="0.35">
      <c r="D10971" s="35"/>
    </row>
    <row r="10972" spans="4:4" customFormat="1" x14ac:dyDescent="0.35">
      <c r="D10972" s="35"/>
    </row>
    <row r="10973" spans="4:4" customFormat="1" x14ac:dyDescent="0.35">
      <c r="D10973" s="35"/>
    </row>
    <row r="10974" spans="4:4" customFormat="1" x14ac:dyDescent="0.35">
      <c r="D10974" s="35"/>
    </row>
    <row r="10975" spans="4:4" customFormat="1" x14ac:dyDescent="0.35">
      <c r="D10975" s="35"/>
    </row>
    <row r="10976" spans="4:4" customFormat="1" x14ac:dyDescent="0.35">
      <c r="D10976" s="35"/>
    </row>
    <row r="10977" spans="4:4" customFormat="1" x14ac:dyDescent="0.35">
      <c r="D10977" s="35"/>
    </row>
    <row r="10978" spans="4:4" customFormat="1" x14ac:dyDescent="0.35">
      <c r="D10978" s="35"/>
    </row>
    <row r="10979" spans="4:4" customFormat="1" x14ac:dyDescent="0.35">
      <c r="D10979" s="35"/>
    </row>
    <row r="10980" spans="4:4" customFormat="1" x14ac:dyDescent="0.35">
      <c r="D10980" s="35"/>
    </row>
    <row r="10981" spans="4:4" customFormat="1" x14ac:dyDescent="0.35">
      <c r="D10981" s="35"/>
    </row>
    <row r="10982" spans="4:4" customFormat="1" x14ac:dyDescent="0.35">
      <c r="D10982" s="35"/>
    </row>
    <row r="10983" spans="4:4" customFormat="1" x14ac:dyDescent="0.35">
      <c r="D10983" s="35"/>
    </row>
    <row r="10984" spans="4:4" customFormat="1" x14ac:dyDescent="0.35">
      <c r="D10984" s="35"/>
    </row>
    <row r="10985" spans="4:4" customFormat="1" x14ac:dyDescent="0.35">
      <c r="D10985" s="35"/>
    </row>
    <row r="10986" spans="4:4" customFormat="1" x14ac:dyDescent="0.35">
      <c r="D10986" s="35"/>
    </row>
    <row r="10987" spans="4:4" customFormat="1" x14ac:dyDescent="0.35">
      <c r="D10987" s="35"/>
    </row>
    <row r="10988" spans="4:4" customFormat="1" x14ac:dyDescent="0.35">
      <c r="D10988" s="35"/>
    </row>
    <row r="10989" spans="4:4" customFormat="1" x14ac:dyDescent="0.35">
      <c r="D10989" s="35"/>
    </row>
    <row r="10990" spans="4:4" customFormat="1" x14ac:dyDescent="0.35">
      <c r="D10990" s="35"/>
    </row>
    <row r="10991" spans="4:4" customFormat="1" x14ac:dyDescent="0.35">
      <c r="D10991" s="35"/>
    </row>
    <row r="10992" spans="4:4" customFormat="1" x14ac:dyDescent="0.35">
      <c r="D10992" s="35"/>
    </row>
    <row r="10993" spans="4:4" customFormat="1" x14ac:dyDescent="0.35">
      <c r="D10993" s="35"/>
    </row>
    <row r="10994" spans="4:4" customFormat="1" x14ac:dyDescent="0.35">
      <c r="D10994" s="35"/>
    </row>
    <row r="10995" spans="4:4" customFormat="1" x14ac:dyDescent="0.35">
      <c r="D10995" s="35"/>
    </row>
    <row r="10996" spans="4:4" customFormat="1" x14ac:dyDescent="0.35">
      <c r="D10996" s="35"/>
    </row>
    <row r="10997" spans="4:4" customFormat="1" x14ac:dyDescent="0.35">
      <c r="D10997" s="35"/>
    </row>
    <row r="10998" spans="4:4" customFormat="1" x14ac:dyDescent="0.35">
      <c r="D10998" s="35"/>
    </row>
    <row r="10999" spans="4:4" customFormat="1" x14ac:dyDescent="0.35">
      <c r="D10999" s="35"/>
    </row>
    <row r="11000" spans="4:4" customFormat="1" x14ac:dyDescent="0.35">
      <c r="D11000" s="35"/>
    </row>
    <row r="11001" spans="4:4" customFormat="1" x14ac:dyDescent="0.35">
      <c r="D11001" s="35"/>
    </row>
    <row r="11002" spans="4:4" customFormat="1" x14ac:dyDescent="0.35">
      <c r="D11002" s="35"/>
    </row>
    <row r="11003" spans="4:4" customFormat="1" x14ac:dyDescent="0.35">
      <c r="D11003" s="35"/>
    </row>
    <row r="11004" spans="4:4" customFormat="1" x14ac:dyDescent="0.35">
      <c r="D11004" s="35"/>
    </row>
    <row r="11005" spans="4:4" customFormat="1" x14ac:dyDescent="0.35">
      <c r="D11005" s="35"/>
    </row>
    <row r="11006" spans="4:4" customFormat="1" x14ac:dyDescent="0.35">
      <c r="D11006" s="35"/>
    </row>
    <row r="11007" spans="4:4" customFormat="1" x14ac:dyDescent="0.35">
      <c r="D11007" s="35"/>
    </row>
    <row r="11008" spans="4:4" customFormat="1" x14ac:dyDescent="0.35">
      <c r="D11008" s="35"/>
    </row>
    <row r="11009" spans="4:4" customFormat="1" x14ac:dyDescent="0.35">
      <c r="D11009" s="35"/>
    </row>
    <row r="11010" spans="4:4" customFormat="1" x14ac:dyDescent="0.35">
      <c r="D11010" s="35"/>
    </row>
    <row r="11011" spans="4:4" customFormat="1" x14ac:dyDescent="0.35">
      <c r="D11011" s="35"/>
    </row>
    <row r="11012" spans="4:4" customFormat="1" x14ac:dyDescent="0.35">
      <c r="D11012" s="35"/>
    </row>
    <row r="11013" spans="4:4" customFormat="1" x14ac:dyDescent="0.35">
      <c r="D11013" s="35"/>
    </row>
    <row r="11014" spans="4:4" customFormat="1" x14ac:dyDescent="0.35">
      <c r="D11014" s="35"/>
    </row>
    <row r="11015" spans="4:4" customFormat="1" x14ac:dyDescent="0.35">
      <c r="D11015" s="35"/>
    </row>
    <row r="11016" spans="4:4" customFormat="1" x14ac:dyDescent="0.35">
      <c r="D11016" s="35"/>
    </row>
    <row r="11017" spans="4:4" customFormat="1" x14ac:dyDescent="0.35">
      <c r="D11017" s="35"/>
    </row>
    <row r="11018" spans="4:4" customFormat="1" x14ac:dyDescent="0.35">
      <c r="D11018" s="35"/>
    </row>
    <row r="11019" spans="4:4" customFormat="1" x14ac:dyDescent="0.35">
      <c r="D11019" s="35"/>
    </row>
    <row r="11020" spans="4:4" customFormat="1" x14ac:dyDescent="0.35">
      <c r="D11020" s="35"/>
    </row>
    <row r="11021" spans="4:4" customFormat="1" x14ac:dyDescent="0.35">
      <c r="D11021" s="35"/>
    </row>
    <row r="11022" spans="4:4" customFormat="1" x14ac:dyDescent="0.35">
      <c r="D11022" s="35"/>
    </row>
    <row r="11023" spans="4:4" customFormat="1" x14ac:dyDescent="0.35">
      <c r="D11023" s="35"/>
    </row>
    <row r="11024" spans="4:4" customFormat="1" x14ac:dyDescent="0.35">
      <c r="D11024" s="35"/>
    </row>
    <row r="11025" spans="4:4" customFormat="1" x14ac:dyDescent="0.35">
      <c r="D11025" s="35"/>
    </row>
    <row r="11026" spans="4:4" customFormat="1" x14ac:dyDescent="0.35">
      <c r="D11026" s="35"/>
    </row>
    <row r="11027" spans="4:4" customFormat="1" x14ac:dyDescent="0.35">
      <c r="D11027" s="35"/>
    </row>
    <row r="11028" spans="4:4" customFormat="1" x14ac:dyDescent="0.35">
      <c r="D11028" s="35"/>
    </row>
    <row r="11029" spans="4:4" customFormat="1" x14ac:dyDescent="0.35">
      <c r="D11029" s="35"/>
    </row>
    <row r="11030" spans="4:4" customFormat="1" x14ac:dyDescent="0.35">
      <c r="D11030" s="35"/>
    </row>
    <row r="11031" spans="4:4" customFormat="1" x14ac:dyDescent="0.35">
      <c r="D11031" s="35"/>
    </row>
    <row r="11032" spans="4:4" customFormat="1" x14ac:dyDescent="0.35">
      <c r="D11032" s="35"/>
    </row>
    <row r="11033" spans="4:4" customFormat="1" x14ac:dyDescent="0.35">
      <c r="D11033" s="35"/>
    </row>
    <row r="11034" spans="4:4" customFormat="1" x14ac:dyDescent="0.35">
      <c r="D11034" s="35"/>
    </row>
    <row r="11035" spans="4:4" customFormat="1" x14ac:dyDescent="0.35">
      <c r="D11035" s="35"/>
    </row>
    <row r="11036" spans="4:4" customFormat="1" x14ac:dyDescent="0.35">
      <c r="D11036" s="35"/>
    </row>
    <row r="11037" spans="4:4" customFormat="1" x14ac:dyDescent="0.35">
      <c r="D11037" s="35"/>
    </row>
    <row r="11038" spans="4:4" customFormat="1" x14ac:dyDescent="0.35">
      <c r="D11038" s="35"/>
    </row>
    <row r="11039" spans="4:4" customFormat="1" x14ac:dyDescent="0.35">
      <c r="D11039" s="35"/>
    </row>
    <row r="11040" spans="4:4" customFormat="1" x14ac:dyDescent="0.35">
      <c r="D11040" s="35"/>
    </row>
    <row r="11041" spans="4:4" customFormat="1" x14ac:dyDescent="0.35">
      <c r="D11041" s="35"/>
    </row>
    <row r="11042" spans="4:4" customFormat="1" x14ac:dyDescent="0.35">
      <c r="D11042" s="35"/>
    </row>
    <row r="11043" spans="4:4" customFormat="1" x14ac:dyDescent="0.35">
      <c r="D11043" s="35"/>
    </row>
    <row r="11044" spans="4:4" customFormat="1" x14ac:dyDescent="0.35">
      <c r="D11044" s="35"/>
    </row>
    <row r="11045" spans="4:4" customFormat="1" x14ac:dyDescent="0.35">
      <c r="D11045" s="35"/>
    </row>
    <row r="11046" spans="4:4" customFormat="1" x14ac:dyDescent="0.35">
      <c r="D11046" s="35"/>
    </row>
    <row r="11047" spans="4:4" customFormat="1" x14ac:dyDescent="0.35">
      <c r="D11047" s="35"/>
    </row>
    <row r="11048" spans="4:4" customFormat="1" x14ac:dyDescent="0.35">
      <c r="D11048" s="35"/>
    </row>
    <row r="11049" spans="4:4" customFormat="1" x14ac:dyDescent="0.35">
      <c r="D11049" s="35"/>
    </row>
    <row r="11050" spans="4:4" customFormat="1" x14ac:dyDescent="0.35">
      <c r="D11050" s="35"/>
    </row>
    <row r="11051" spans="4:4" customFormat="1" x14ac:dyDescent="0.35">
      <c r="D11051" s="35"/>
    </row>
    <row r="11052" spans="4:4" customFormat="1" x14ac:dyDescent="0.35">
      <c r="D11052" s="35"/>
    </row>
    <row r="11053" spans="4:4" customFormat="1" x14ac:dyDescent="0.35">
      <c r="D11053" s="35"/>
    </row>
    <row r="11054" spans="4:4" customFormat="1" x14ac:dyDescent="0.35">
      <c r="D11054" s="35"/>
    </row>
    <row r="11055" spans="4:4" customFormat="1" x14ac:dyDescent="0.35">
      <c r="D11055" s="35"/>
    </row>
    <row r="11056" spans="4:4" customFormat="1" x14ac:dyDescent="0.35">
      <c r="D11056" s="35"/>
    </row>
    <row r="11057" spans="4:4" customFormat="1" x14ac:dyDescent="0.35">
      <c r="D11057" s="35"/>
    </row>
    <row r="11058" spans="4:4" customFormat="1" x14ac:dyDescent="0.35">
      <c r="D11058" s="35"/>
    </row>
    <row r="11059" spans="4:4" customFormat="1" x14ac:dyDescent="0.35">
      <c r="D11059" s="35"/>
    </row>
    <row r="11060" spans="4:4" customFormat="1" x14ac:dyDescent="0.35">
      <c r="D11060" s="35"/>
    </row>
    <row r="11061" spans="4:4" customFormat="1" x14ac:dyDescent="0.35">
      <c r="D11061" s="35"/>
    </row>
    <row r="11062" spans="4:4" customFormat="1" x14ac:dyDescent="0.35">
      <c r="D11062" s="35"/>
    </row>
    <row r="11063" spans="4:4" customFormat="1" x14ac:dyDescent="0.35">
      <c r="D11063" s="35"/>
    </row>
    <row r="11064" spans="4:4" customFormat="1" x14ac:dyDescent="0.35">
      <c r="D11064" s="35"/>
    </row>
    <row r="11065" spans="4:4" customFormat="1" x14ac:dyDescent="0.35">
      <c r="D11065" s="35"/>
    </row>
    <row r="11066" spans="4:4" customFormat="1" x14ac:dyDescent="0.35">
      <c r="D11066" s="35"/>
    </row>
    <row r="11067" spans="4:4" customFormat="1" x14ac:dyDescent="0.35">
      <c r="D11067" s="35"/>
    </row>
    <row r="11068" spans="4:4" customFormat="1" x14ac:dyDescent="0.35">
      <c r="D11068" s="35"/>
    </row>
    <row r="11069" spans="4:4" customFormat="1" x14ac:dyDescent="0.35">
      <c r="D11069" s="35"/>
    </row>
    <row r="11070" spans="4:4" customFormat="1" x14ac:dyDescent="0.35">
      <c r="D11070" s="35"/>
    </row>
    <row r="11071" spans="4:4" customFormat="1" x14ac:dyDescent="0.35">
      <c r="D11071" s="35"/>
    </row>
    <row r="11072" spans="4:4" customFormat="1" x14ac:dyDescent="0.35">
      <c r="D11072" s="35"/>
    </row>
    <row r="11073" spans="4:4" customFormat="1" x14ac:dyDescent="0.35">
      <c r="D11073" s="35"/>
    </row>
    <row r="11074" spans="4:4" customFormat="1" x14ac:dyDescent="0.35">
      <c r="D11074" s="35"/>
    </row>
    <row r="11075" spans="4:4" customFormat="1" x14ac:dyDescent="0.35">
      <c r="D11075" s="35"/>
    </row>
    <row r="11076" spans="4:4" customFormat="1" x14ac:dyDescent="0.35">
      <c r="D11076" s="35"/>
    </row>
    <row r="11077" spans="4:4" customFormat="1" x14ac:dyDescent="0.35">
      <c r="D11077" s="35"/>
    </row>
    <row r="11078" spans="4:4" customFormat="1" x14ac:dyDescent="0.35">
      <c r="D11078" s="35"/>
    </row>
    <row r="11079" spans="4:4" customFormat="1" x14ac:dyDescent="0.35">
      <c r="D11079" s="35"/>
    </row>
    <row r="11080" spans="4:4" customFormat="1" x14ac:dyDescent="0.35">
      <c r="D11080" s="35"/>
    </row>
    <row r="11081" spans="4:4" customFormat="1" x14ac:dyDescent="0.35">
      <c r="D11081" s="35"/>
    </row>
    <row r="11082" spans="4:4" customFormat="1" x14ac:dyDescent="0.35">
      <c r="D11082" s="35"/>
    </row>
    <row r="11083" spans="4:4" customFormat="1" x14ac:dyDescent="0.35">
      <c r="D11083" s="35"/>
    </row>
    <row r="11084" spans="4:4" customFormat="1" x14ac:dyDescent="0.35">
      <c r="D11084" s="35"/>
    </row>
    <row r="11085" spans="4:4" customFormat="1" x14ac:dyDescent="0.35">
      <c r="D11085" s="35"/>
    </row>
    <row r="11086" spans="4:4" customFormat="1" x14ac:dyDescent="0.35">
      <c r="D11086" s="35"/>
    </row>
    <row r="11087" spans="4:4" customFormat="1" x14ac:dyDescent="0.35">
      <c r="D11087" s="35"/>
    </row>
    <row r="11088" spans="4:4" customFormat="1" x14ac:dyDescent="0.35">
      <c r="D11088" s="35"/>
    </row>
    <row r="11089" spans="4:4" customFormat="1" x14ac:dyDescent="0.35">
      <c r="D11089" s="35"/>
    </row>
    <row r="11090" spans="4:4" customFormat="1" x14ac:dyDescent="0.35">
      <c r="D11090" s="35"/>
    </row>
    <row r="11091" spans="4:4" customFormat="1" x14ac:dyDescent="0.35">
      <c r="D11091" s="35"/>
    </row>
    <row r="11092" spans="4:4" customFormat="1" x14ac:dyDescent="0.35">
      <c r="D11092" s="35"/>
    </row>
    <row r="11093" spans="4:4" customFormat="1" x14ac:dyDescent="0.35">
      <c r="D11093" s="35"/>
    </row>
    <row r="11094" spans="4:4" customFormat="1" x14ac:dyDescent="0.35">
      <c r="D11094" s="35"/>
    </row>
    <row r="11095" spans="4:4" customFormat="1" x14ac:dyDescent="0.35">
      <c r="D11095" s="35"/>
    </row>
    <row r="11096" spans="4:4" customFormat="1" x14ac:dyDescent="0.35">
      <c r="D11096" s="35"/>
    </row>
    <row r="11097" spans="4:4" customFormat="1" x14ac:dyDescent="0.35">
      <c r="D11097" s="35"/>
    </row>
    <row r="11098" spans="4:4" customFormat="1" x14ac:dyDescent="0.35">
      <c r="D11098" s="35"/>
    </row>
    <row r="11099" spans="4:4" customFormat="1" x14ac:dyDescent="0.35">
      <c r="D11099" s="35"/>
    </row>
    <row r="11100" spans="4:4" customFormat="1" x14ac:dyDescent="0.35">
      <c r="D11100" s="35"/>
    </row>
    <row r="11101" spans="4:4" customFormat="1" x14ac:dyDescent="0.35">
      <c r="D11101" s="35"/>
    </row>
    <row r="11102" spans="4:4" customFormat="1" x14ac:dyDescent="0.35">
      <c r="D11102" s="35"/>
    </row>
    <row r="11103" spans="4:4" customFormat="1" x14ac:dyDescent="0.35">
      <c r="D11103" s="35"/>
    </row>
    <row r="11104" spans="4:4" customFormat="1" x14ac:dyDescent="0.35">
      <c r="D11104" s="35"/>
    </row>
    <row r="11105" spans="4:4" customFormat="1" x14ac:dyDescent="0.35">
      <c r="D11105" s="35"/>
    </row>
    <row r="11106" spans="4:4" customFormat="1" x14ac:dyDescent="0.35">
      <c r="D11106" s="35"/>
    </row>
    <row r="11107" spans="4:4" customFormat="1" x14ac:dyDescent="0.35">
      <c r="D11107" s="35"/>
    </row>
    <row r="11108" spans="4:4" customFormat="1" x14ac:dyDescent="0.35">
      <c r="D11108" s="35"/>
    </row>
    <row r="11109" spans="4:4" customFormat="1" x14ac:dyDescent="0.35">
      <c r="D11109" s="35"/>
    </row>
    <row r="11110" spans="4:4" customFormat="1" x14ac:dyDescent="0.35">
      <c r="D11110" s="35"/>
    </row>
    <row r="11111" spans="4:4" customFormat="1" x14ac:dyDescent="0.35">
      <c r="D11111" s="35"/>
    </row>
    <row r="11112" spans="4:4" customFormat="1" x14ac:dyDescent="0.35">
      <c r="D11112" s="35"/>
    </row>
    <row r="11113" spans="4:4" customFormat="1" x14ac:dyDescent="0.35">
      <c r="D11113" s="35"/>
    </row>
    <row r="11114" spans="4:4" customFormat="1" x14ac:dyDescent="0.35">
      <c r="D11114" s="35"/>
    </row>
    <row r="11115" spans="4:4" customFormat="1" x14ac:dyDescent="0.35">
      <c r="D11115" s="35"/>
    </row>
    <row r="11116" spans="4:4" customFormat="1" x14ac:dyDescent="0.35">
      <c r="D11116" s="35"/>
    </row>
    <row r="11117" spans="4:4" customFormat="1" x14ac:dyDescent="0.35">
      <c r="D11117" s="35"/>
    </row>
    <row r="11118" spans="4:4" customFormat="1" x14ac:dyDescent="0.35">
      <c r="D11118" s="35"/>
    </row>
    <row r="11119" spans="4:4" customFormat="1" x14ac:dyDescent="0.35">
      <c r="D11119" s="35"/>
    </row>
    <row r="11120" spans="4:4" customFormat="1" x14ac:dyDescent="0.35">
      <c r="D11120" s="35"/>
    </row>
    <row r="11121" spans="4:4" customFormat="1" x14ac:dyDescent="0.35">
      <c r="D11121" s="35"/>
    </row>
    <row r="11122" spans="4:4" customFormat="1" x14ac:dyDescent="0.35">
      <c r="D11122" s="35"/>
    </row>
    <row r="11123" spans="4:4" customFormat="1" x14ac:dyDescent="0.35">
      <c r="D11123" s="35"/>
    </row>
    <row r="11124" spans="4:4" customFormat="1" x14ac:dyDescent="0.35">
      <c r="D11124" s="35"/>
    </row>
    <row r="11125" spans="4:4" customFormat="1" x14ac:dyDescent="0.35">
      <c r="D11125" s="35"/>
    </row>
    <row r="11126" spans="4:4" customFormat="1" x14ac:dyDescent="0.35">
      <c r="D11126" s="35"/>
    </row>
    <row r="11127" spans="4:4" customFormat="1" x14ac:dyDescent="0.35">
      <c r="D11127" s="35"/>
    </row>
    <row r="11128" spans="4:4" customFormat="1" x14ac:dyDescent="0.35">
      <c r="D11128" s="35"/>
    </row>
    <row r="11129" spans="4:4" customFormat="1" x14ac:dyDescent="0.35">
      <c r="D11129" s="35"/>
    </row>
    <row r="11130" spans="4:4" customFormat="1" x14ac:dyDescent="0.35">
      <c r="D11130" s="35"/>
    </row>
    <row r="11131" spans="4:4" customFormat="1" x14ac:dyDescent="0.35">
      <c r="D11131" s="35"/>
    </row>
    <row r="11132" spans="4:4" customFormat="1" x14ac:dyDescent="0.35">
      <c r="D11132" s="35"/>
    </row>
    <row r="11133" spans="4:4" customFormat="1" x14ac:dyDescent="0.35">
      <c r="D11133" s="35"/>
    </row>
    <row r="11134" spans="4:4" customFormat="1" x14ac:dyDescent="0.35">
      <c r="D11134" s="35"/>
    </row>
    <row r="11135" spans="4:4" customFormat="1" x14ac:dyDescent="0.35">
      <c r="D11135" s="35"/>
    </row>
    <row r="11136" spans="4:4" customFormat="1" x14ac:dyDescent="0.35">
      <c r="D11136" s="35"/>
    </row>
    <row r="11137" spans="4:4" customFormat="1" x14ac:dyDescent="0.35">
      <c r="D11137" s="35"/>
    </row>
    <row r="11138" spans="4:4" customFormat="1" x14ac:dyDescent="0.35">
      <c r="D11138" s="35"/>
    </row>
    <row r="11139" spans="4:4" customFormat="1" x14ac:dyDescent="0.35">
      <c r="D11139" s="35"/>
    </row>
    <row r="11140" spans="4:4" customFormat="1" x14ac:dyDescent="0.35">
      <c r="D11140" s="35"/>
    </row>
    <row r="11141" spans="4:4" customFormat="1" x14ac:dyDescent="0.35">
      <c r="D11141" s="35"/>
    </row>
    <row r="11142" spans="4:4" customFormat="1" x14ac:dyDescent="0.35">
      <c r="D11142" s="35"/>
    </row>
    <row r="11143" spans="4:4" customFormat="1" x14ac:dyDescent="0.35">
      <c r="D11143" s="35"/>
    </row>
    <row r="11144" spans="4:4" customFormat="1" x14ac:dyDescent="0.35">
      <c r="D11144" s="35"/>
    </row>
    <row r="11145" spans="4:4" customFormat="1" x14ac:dyDescent="0.35">
      <c r="D11145" s="35"/>
    </row>
    <row r="11146" spans="4:4" customFormat="1" x14ac:dyDescent="0.35">
      <c r="D11146" s="35"/>
    </row>
    <row r="11147" spans="4:4" customFormat="1" x14ac:dyDescent="0.35">
      <c r="D11147" s="35"/>
    </row>
    <row r="11148" spans="4:4" customFormat="1" x14ac:dyDescent="0.35">
      <c r="D11148" s="35"/>
    </row>
    <row r="11149" spans="4:4" customFormat="1" x14ac:dyDescent="0.35">
      <c r="D11149" s="35"/>
    </row>
    <row r="11150" spans="4:4" customFormat="1" x14ac:dyDescent="0.35">
      <c r="D11150" s="35"/>
    </row>
    <row r="11151" spans="4:4" customFormat="1" x14ac:dyDescent="0.35">
      <c r="D11151" s="35"/>
    </row>
    <row r="11152" spans="4:4" customFormat="1" x14ac:dyDescent="0.35">
      <c r="D11152" s="35"/>
    </row>
    <row r="11153" spans="4:4" customFormat="1" x14ac:dyDescent="0.35">
      <c r="D11153" s="35"/>
    </row>
    <row r="11154" spans="4:4" customFormat="1" x14ac:dyDescent="0.35">
      <c r="D11154" s="35"/>
    </row>
    <row r="11155" spans="4:4" customFormat="1" x14ac:dyDescent="0.35">
      <c r="D11155" s="35"/>
    </row>
    <row r="11156" spans="4:4" customFormat="1" x14ac:dyDescent="0.35">
      <c r="D11156" s="35"/>
    </row>
    <row r="11157" spans="4:4" customFormat="1" x14ac:dyDescent="0.35">
      <c r="D11157" s="35"/>
    </row>
    <row r="11158" spans="4:4" customFormat="1" x14ac:dyDescent="0.35">
      <c r="D11158" s="35"/>
    </row>
    <row r="11159" spans="4:4" customFormat="1" x14ac:dyDescent="0.35">
      <c r="D11159" s="35"/>
    </row>
    <row r="11160" spans="4:4" customFormat="1" x14ac:dyDescent="0.35">
      <c r="D11160" s="35"/>
    </row>
    <row r="11161" spans="4:4" customFormat="1" x14ac:dyDescent="0.35">
      <c r="D11161" s="35"/>
    </row>
    <row r="11162" spans="4:4" customFormat="1" x14ac:dyDescent="0.35">
      <c r="D11162" s="35"/>
    </row>
    <row r="11163" spans="4:4" customFormat="1" x14ac:dyDescent="0.35">
      <c r="D11163" s="35"/>
    </row>
    <row r="11164" spans="4:4" customFormat="1" x14ac:dyDescent="0.35">
      <c r="D11164" s="35"/>
    </row>
    <row r="11165" spans="4:4" customFormat="1" x14ac:dyDescent="0.35">
      <c r="D11165" s="35"/>
    </row>
    <row r="11166" spans="4:4" customFormat="1" x14ac:dyDescent="0.35">
      <c r="D11166" s="35"/>
    </row>
    <row r="11167" spans="4:4" customFormat="1" x14ac:dyDescent="0.35">
      <c r="D11167" s="35"/>
    </row>
    <row r="11168" spans="4:4" customFormat="1" x14ac:dyDescent="0.35">
      <c r="D11168" s="35"/>
    </row>
    <row r="11169" spans="4:4" customFormat="1" x14ac:dyDescent="0.35">
      <c r="D11169" s="35"/>
    </row>
    <row r="11170" spans="4:4" customFormat="1" x14ac:dyDescent="0.35">
      <c r="D11170" s="35"/>
    </row>
    <row r="11171" spans="4:4" customFormat="1" x14ac:dyDescent="0.35">
      <c r="D11171" s="35"/>
    </row>
    <row r="11172" spans="4:4" customFormat="1" x14ac:dyDescent="0.35">
      <c r="D11172" s="35"/>
    </row>
    <row r="11173" spans="4:4" customFormat="1" x14ac:dyDescent="0.35">
      <c r="D11173" s="35"/>
    </row>
    <row r="11174" spans="4:4" customFormat="1" x14ac:dyDescent="0.35">
      <c r="D11174" s="35"/>
    </row>
    <row r="11175" spans="4:4" customFormat="1" x14ac:dyDescent="0.35">
      <c r="D11175" s="35"/>
    </row>
    <row r="11176" spans="4:4" customFormat="1" x14ac:dyDescent="0.35">
      <c r="D11176" s="35"/>
    </row>
    <row r="11177" spans="4:4" customFormat="1" x14ac:dyDescent="0.35">
      <c r="D11177" s="35"/>
    </row>
    <row r="11178" spans="4:4" customFormat="1" x14ac:dyDescent="0.35">
      <c r="D11178" s="35"/>
    </row>
    <row r="11179" spans="4:4" customFormat="1" x14ac:dyDescent="0.35">
      <c r="D11179" s="35"/>
    </row>
    <row r="11180" spans="4:4" customFormat="1" x14ac:dyDescent="0.35">
      <c r="D11180" s="35"/>
    </row>
    <row r="11181" spans="4:4" customFormat="1" x14ac:dyDescent="0.35">
      <c r="D11181" s="35"/>
    </row>
    <row r="11182" spans="4:4" customFormat="1" x14ac:dyDescent="0.35">
      <c r="D11182" s="35"/>
    </row>
    <row r="11183" spans="4:4" customFormat="1" x14ac:dyDescent="0.35">
      <c r="D11183" s="35"/>
    </row>
    <row r="11184" spans="4:4" customFormat="1" x14ac:dyDescent="0.35">
      <c r="D11184" s="35"/>
    </row>
    <row r="11185" spans="4:4" customFormat="1" x14ac:dyDescent="0.35">
      <c r="D11185" s="35"/>
    </row>
    <row r="11186" spans="4:4" customFormat="1" x14ac:dyDescent="0.35">
      <c r="D11186" s="35"/>
    </row>
    <row r="11187" spans="4:4" customFormat="1" x14ac:dyDescent="0.35">
      <c r="D11187" s="35"/>
    </row>
    <row r="11188" spans="4:4" customFormat="1" x14ac:dyDescent="0.35">
      <c r="D11188" s="35"/>
    </row>
    <row r="11189" spans="4:4" customFormat="1" x14ac:dyDescent="0.35">
      <c r="D11189" s="35"/>
    </row>
    <row r="11190" spans="4:4" customFormat="1" x14ac:dyDescent="0.35">
      <c r="D11190" s="35"/>
    </row>
    <row r="11191" spans="4:4" customFormat="1" x14ac:dyDescent="0.35">
      <c r="D11191" s="35"/>
    </row>
    <row r="11192" spans="4:4" customFormat="1" x14ac:dyDescent="0.35">
      <c r="D11192" s="35"/>
    </row>
    <row r="11193" spans="4:4" customFormat="1" x14ac:dyDescent="0.35">
      <c r="D11193" s="35"/>
    </row>
    <row r="11194" spans="4:4" customFormat="1" x14ac:dyDescent="0.35">
      <c r="D11194" s="35"/>
    </row>
    <row r="11195" spans="4:4" customFormat="1" x14ac:dyDescent="0.35">
      <c r="D11195" s="35"/>
    </row>
    <row r="11196" spans="4:4" customFormat="1" x14ac:dyDescent="0.35">
      <c r="D11196" s="35"/>
    </row>
    <row r="11197" spans="4:4" customFormat="1" x14ac:dyDescent="0.35">
      <c r="D11197" s="35"/>
    </row>
    <row r="11198" spans="4:4" customFormat="1" x14ac:dyDescent="0.35">
      <c r="D11198" s="35"/>
    </row>
    <row r="11199" spans="4:4" customFormat="1" x14ac:dyDescent="0.35">
      <c r="D11199" s="35"/>
    </row>
    <row r="11200" spans="4:4" customFormat="1" x14ac:dyDescent="0.35">
      <c r="D11200" s="35"/>
    </row>
    <row r="11201" spans="4:4" customFormat="1" x14ac:dyDescent="0.35">
      <c r="D11201" s="35"/>
    </row>
    <row r="11202" spans="4:4" customFormat="1" x14ac:dyDescent="0.35">
      <c r="D11202" s="35"/>
    </row>
    <row r="11203" spans="4:4" customFormat="1" x14ac:dyDescent="0.35">
      <c r="D11203" s="35"/>
    </row>
    <row r="11204" spans="4:4" customFormat="1" x14ac:dyDescent="0.35">
      <c r="D11204" s="35"/>
    </row>
    <row r="11205" spans="4:4" customFormat="1" x14ac:dyDescent="0.35">
      <c r="D11205" s="35"/>
    </row>
    <row r="11206" spans="4:4" customFormat="1" x14ac:dyDescent="0.35">
      <c r="D11206" s="35"/>
    </row>
    <row r="11207" spans="4:4" customFormat="1" x14ac:dyDescent="0.35">
      <c r="D11207" s="35"/>
    </row>
    <row r="11208" spans="4:4" customFormat="1" x14ac:dyDescent="0.35">
      <c r="D11208" s="35"/>
    </row>
    <row r="11209" spans="4:4" customFormat="1" x14ac:dyDescent="0.35">
      <c r="D11209" s="35"/>
    </row>
    <row r="11210" spans="4:4" customFormat="1" x14ac:dyDescent="0.35">
      <c r="D11210" s="35"/>
    </row>
    <row r="11211" spans="4:4" customFormat="1" x14ac:dyDescent="0.35">
      <c r="D11211" s="35"/>
    </row>
    <row r="11212" spans="4:4" customFormat="1" x14ac:dyDescent="0.35">
      <c r="D11212" s="35"/>
    </row>
    <row r="11213" spans="4:4" customFormat="1" x14ac:dyDescent="0.35">
      <c r="D11213" s="35"/>
    </row>
    <row r="11214" spans="4:4" customFormat="1" x14ac:dyDescent="0.35">
      <c r="D11214" s="35"/>
    </row>
    <row r="11215" spans="4:4" customFormat="1" x14ac:dyDescent="0.35">
      <c r="D11215" s="35"/>
    </row>
    <row r="11216" spans="4:4" customFormat="1" x14ac:dyDescent="0.35">
      <c r="D11216" s="35"/>
    </row>
    <row r="11217" spans="4:4" customFormat="1" x14ac:dyDescent="0.35">
      <c r="D11217" s="35"/>
    </row>
    <row r="11218" spans="4:4" customFormat="1" x14ac:dyDescent="0.35">
      <c r="D11218" s="35"/>
    </row>
    <row r="11219" spans="4:4" customFormat="1" x14ac:dyDescent="0.35">
      <c r="D11219" s="35"/>
    </row>
    <row r="11220" spans="4:4" customFormat="1" x14ac:dyDescent="0.35">
      <c r="D11220" s="35"/>
    </row>
    <row r="11221" spans="4:4" customFormat="1" x14ac:dyDescent="0.35">
      <c r="D11221" s="35"/>
    </row>
    <row r="11222" spans="4:4" customFormat="1" x14ac:dyDescent="0.35">
      <c r="D11222" s="35"/>
    </row>
    <row r="11223" spans="4:4" customFormat="1" x14ac:dyDescent="0.35">
      <c r="D11223" s="35"/>
    </row>
    <row r="11224" spans="4:4" customFormat="1" x14ac:dyDescent="0.35">
      <c r="D11224" s="35"/>
    </row>
    <row r="11225" spans="4:4" customFormat="1" x14ac:dyDescent="0.35">
      <c r="D11225" s="35"/>
    </row>
    <row r="11226" spans="4:4" customFormat="1" x14ac:dyDescent="0.35">
      <c r="D11226" s="35"/>
    </row>
    <row r="11227" spans="4:4" customFormat="1" x14ac:dyDescent="0.35">
      <c r="D11227" s="35"/>
    </row>
    <row r="11228" spans="4:4" customFormat="1" x14ac:dyDescent="0.35">
      <c r="D11228" s="35"/>
    </row>
    <row r="11229" spans="4:4" customFormat="1" x14ac:dyDescent="0.35">
      <c r="D11229" s="35"/>
    </row>
    <row r="11230" spans="4:4" customFormat="1" x14ac:dyDescent="0.35">
      <c r="D11230" s="35"/>
    </row>
    <row r="11231" spans="4:4" customFormat="1" x14ac:dyDescent="0.35">
      <c r="D11231" s="35"/>
    </row>
    <row r="11232" spans="4:4" customFormat="1" x14ac:dyDescent="0.35">
      <c r="D11232" s="35"/>
    </row>
    <row r="11233" spans="4:4" customFormat="1" x14ac:dyDescent="0.35">
      <c r="D11233" s="35"/>
    </row>
    <row r="11234" spans="4:4" customFormat="1" x14ac:dyDescent="0.35">
      <c r="D11234" s="35"/>
    </row>
    <row r="11235" spans="4:4" customFormat="1" x14ac:dyDescent="0.35">
      <c r="D11235" s="35"/>
    </row>
    <row r="11236" spans="4:4" customFormat="1" x14ac:dyDescent="0.35">
      <c r="D11236" s="35"/>
    </row>
    <row r="11237" spans="4:4" customFormat="1" x14ac:dyDescent="0.35">
      <c r="D11237" s="35"/>
    </row>
    <row r="11238" spans="4:4" customFormat="1" x14ac:dyDescent="0.35">
      <c r="D11238" s="35"/>
    </row>
    <row r="11239" spans="4:4" customFormat="1" x14ac:dyDescent="0.35">
      <c r="D11239" s="35"/>
    </row>
    <row r="11240" spans="4:4" customFormat="1" x14ac:dyDescent="0.35">
      <c r="D11240" s="35"/>
    </row>
    <row r="11241" spans="4:4" customFormat="1" x14ac:dyDescent="0.35">
      <c r="D11241" s="35"/>
    </row>
    <row r="11242" spans="4:4" customFormat="1" x14ac:dyDescent="0.35">
      <c r="D11242" s="35"/>
    </row>
    <row r="11243" spans="4:4" customFormat="1" x14ac:dyDescent="0.35">
      <c r="D11243" s="35"/>
    </row>
    <row r="11244" spans="4:4" customFormat="1" x14ac:dyDescent="0.35">
      <c r="D11244" s="35"/>
    </row>
    <row r="11245" spans="4:4" customFormat="1" x14ac:dyDescent="0.35">
      <c r="D11245" s="35"/>
    </row>
    <row r="11246" spans="4:4" customFormat="1" x14ac:dyDescent="0.35">
      <c r="D11246" s="35"/>
    </row>
    <row r="11247" spans="4:4" customFormat="1" x14ac:dyDescent="0.35">
      <c r="D11247" s="35"/>
    </row>
    <row r="11248" spans="4:4" customFormat="1" x14ac:dyDescent="0.35">
      <c r="D11248" s="35"/>
    </row>
    <row r="11249" spans="4:4" customFormat="1" x14ac:dyDescent="0.35">
      <c r="D11249" s="35"/>
    </row>
    <row r="11250" spans="4:4" customFormat="1" x14ac:dyDescent="0.35">
      <c r="D11250" s="35"/>
    </row>
    <row r="11251" spans="4:4" customFormat="1" x14ac:dyDescent="0.35">
      <c r="D11251" s="35"/>
    </row>
    <row r="11252" spans="4:4" customFormat="1" x14ac:dyDescent="0.35">
      <c r="D11252" s="35"/>
    </row>
    <row r="11253" spans="4:4" customFormat="1" x14ac:dyDescent="0.35">
      <c r="D11253" s="35"/>
    </row>
    <row r="11254" spans="4:4" customFormat="1" x14ac:dyDescent="0.35">
      <c r="D11254" s="35"/>
    </row>
    <row r="11255" spans="4:4" customFormat="1" x14ac:dyDescent="0.35">
      <c r="D11255" s="35"/>
    </row>
    <row r="11256" spans="4:4" customFormat="1" x14ac:dyDescent="0.35">
      <c r="D11256" s="35"/>
    </row>
    <row r="11257" spans="4:4" customFormat="1" x14ac:dyDescent="0.35">
      <c r="D11257" s="35"/>
    </row>
    <row r="11258" spans="4:4" customFormat="1" x14ac:dyDescent="0.35">
      <c r="D11258" s="35"/>
    </row>
    <row r="11259" spans="4:4" customFormat="1" x14ac:dyDescent="0.35">
      <c r="D11259" s="35"/>
    </row>
    <row r="11260" spans="4:4" customFormat="1" x14ac:dyDescent="0.35">
      <c r="D11260" s="35"/>
    </row>
    <row r="11261" spans="4:4" customFormat="1" x14ac:dyDescent="0.35">
      <c r="D11261" s="35"/>
    </row>
    <row r="11262" spans="4:4" customFormat="1" x14ac:dyDescent="0.35">
      <c r="D11262" s="35"/>
    </row>
    <row r="11263" spans="4:4" customFormat="1" x14ac:dyDescent="0.35">
      <c r="D11263" s="35"/>
    </row>
    <row r="11264" spans="4:4" customFormat="1" x14ac:dyDescent="0.35">
      <c r="D11264" s="35"/>
    </row>
    <row r="11265" spans="4:4" customFormat="1" x14ac:dyDescent="0.35">
      <c r="D11265" s="35"/>
    </row>
    <row r="11266" spans="4:4" customFormat="1" x14ac:dyDescent="0.35">
      <c r="D11266" s="35"/>
    </row>
    <row r="11267" spans="4:4" customFormat="1" x14ac:dyDescent="0.35">
      <c r="D11267" s="35"/>
    </row>
    <row r="11268" spans="4:4" customFormat="1" x14ac:dyDescent="0.35">
      <c r="D11268" s="35"/>
    </row>
    <row r="11269" spans="4:4" customFormat="1" x14ac:dyDescent="0.35">
      <c r="D11269" s="35"/>
    </row>
    <row r="11270" spans="4:4" customFormat="1" x14ac:dyDescent="0.35">
      <c r="D11270" s="35"/>
    </row>
    <row r="11271" spans="4:4" customFormat="1" x14ac:dyDescent="0.35">
      <c r="D11271" s="35"/>
    </row>
    <row r="11272" spans="4:4" customFormat="1" x14ac:dyDescent="0.35">
      <c r="D11272" s="35"/>
    </row>
    <row r="11273" spans="4:4" customFormat="1" x14ac:dyDescent="0.35">
      <c r="D11273" s="35"/>
    </row>
    <row r="11274" spans="4:4" customFormat="1" x14ac:dyDescent="0.35">
      <c r="D11274" s="35"/>
    </row>
    <row r="11275" spans="4:4" customFormat="1" x14ac:dyDescent="0.35">
      <c r="D11275" s="35"/>
    </row>
    <row r="11276" spans="4:4" customFormat="1" x14ac:dyDescent="0.35">
      <c r="D11276" s="35"/>
    </row>
    <row r="11277" spans="4:4" customFormat="1" x14ac:dyDescent="0.35">
      <c r="D11277" s="35"/>
    </row>
    <row r="11278" spans="4:4" customFormat="1" x14ac:dyDescent="0.35">
      <c r="D11278" s="35"/>
    </row>
    <row r="11279" spans="4:4" customFormat="1" x14ac:dyDescent="0.35">
      <c r="D11279" s="35"/>
    </row>
    <row r="11280" spans="4:4" customFormat="1" x14ac:dyDescent="0.35">
      <c r="D11280" s="35"/>
    </row>
    <row r="11281" spans="4:4" customFormat="1" x14ac:dyDescent="0.35">
      <c r="D11281" s="35"/>
    </row>
    <row r="11282" spans="4:4" customFormat="1" x14ac:dyDescent="0.35">
      <c r="D11282" s="35"/>
    </row>
    <row r="11283" spans="4:4" customFormat="1" x14ac:dyDescent="0.35">
      <c r="D11283" s="35"/>
    </row>
    <row r="11284" spans="4:4" customFormat="1" x14ac:dyDescent="0.35">
      <c r="D11284" s="35"/>
    </row>
    <row r="11285" spans="4:4" customFormat="1" x14ac:dyDescent="0.35">
      <c r="D11285" s="35"/>
    </row>
    <row r="11286" spans="4:4" customFormat="1" x14ac:dyDescent="0.35">
      <c r="D11286" s="35"/>
    </row>
    <row r="11287" spans="4:4" customFormat="1" x14ac:dyDescent="0.35">
      <c r="D11287" s="35"/>
    </row>
    <row r="11288" spans="4:4" customFormat="1" x14ac:dyDescent="0.35">
      <c r="D11288" s="35"/>
    </row>
    <row r="11289" spans="4:4" customFormat="1" x14ac:dyDescent="0.35">
      <c r="D11289" s="35"/>
    </row>
    <row r="11290" spans="4:4" customFormat="1" x14ac:dyDescent="0.35">
      <c r="D11290" s="35"/>
    </row>
    <row r="11291" spans="4:4" customFormat="1" x14ac:dyDescent="0.35">
      <c r="D11291" s="35"/>
    </row>
    <row r="11292" spans="4:4" customFormat="1" x14ac:dyDescent="0.35">
      <c r="D11292" s="35"/>
    </row>
    <row r="11293" spans="4:4" customFormat="1" x14ac:dyDescent="0.35">
      <c r="D11293" s="35"/>
    </row>
    <row r="11294" spans="4:4" customFormat="1" x14ac:dyDescent="0.35">
      <c r="D11294" s="35"/>
    </row>
    <row r="11295" spans="4:4" customFormat="1" x14ac:dyDescent="0.35">
      <c r="D11295" s="35"/>
    </row>
    <row r="11296" spans="4:4" customFormat="1" x14ac:dyDescent="0.35">
      <c r="D11296" s="35"/>
    </row>
    <row r="11297" spans="4:4" customFormat="1" x14ac:dyDescent="0.35">
      <c r="D11297" s="35"/>
    </row>
    <row r="11298" spans="4:4" customFormat="1" x14ac:dyDescent="0.35">
      <c r="D11298" s="35"/>
    </row>
    <row r="11299" spans="4:4" customFormat="1" x14ac:dyDescent="0.35">
      <c r="D11299" s="35"/>
    </row>
    <row r="11300" spans="4:4" customFormat="1" x14ac:dyDescent="0.35">
      <c r="D11300" s="35"/>
    </row>
    <row r="11301" spans="4:4" customFormat="1" x14ac:dyDescent="0.35">
      <c r="D11301" s="35"/>
    </row>
    <row r="11302" spans="4:4" customFormat="1" x14ac:dyDescent="0.35">
      <c r="D11302" s="35"/>
    </row>
    <row r="11303" spans="4:4" customFormat="1" x14ac:dyDescent="0.35">
      <c r="D11303" s="35"/>
    </row>
    <row r="11304" spans="4:4" customFormat="1" x14ac:dyDescent="0.35">
      <c r="D11304" s="35"/>
    </row>
    <row r="11305" spans="4:4" customFormat="1" x14ac:dyDescent="0.35">
      <c r="D11305" s="35"/>
    </row>
    <row r="11306" spans="4:4" customFormat="1" x14ac:dyDescent="0.35">
      <c r="D11306" s="35"/>
    </row>
    <row r="11307" spans="4:4" customFormat="1" x14ac:dyDescent="0.35">
      <c r="D11307" s="35"/>
    </row>
    <row r="11308" spans="4:4" customFormat="1" x14ac:dyDescent="0.35">
      <c r="D11308" s="35"/>
    </row>
    <row r="11309" spans="4:4" customFormat="1" x14ac:dyDescent="0.35">
      <c r="D11309" s="35"/>
    </row>
    <row r="11310" spans="4:4" customFormat="1" x14ac:dyDescent="0.35">
      <c r="D11310" s="35"/>
    </row>
    <row r="11311" spans="4:4" customFormat="1" x14ac:dyDescent="0.35">
      <c r="D11311" s="35"/>
    </row>
    <row r="11312" spans="4:4" customFormat="1" x14ac:dyDescent="0.35">
      <c r="D11312" s="35"/>
    </row>
    <row r="11313" spans="4:4" customFormat="1" x14ac:dyDescent="0.35">
      <c r="D11313" s="35"/>
    </row>
    <row r="11314" spans="4:4" customFormat="1" x14ac:dyDescent="0.35">
      <c r="D11314" s="35"/>
    </row>
    <row r="11315" spans="4:4" customFormat="1" x14ac:dyDescent="0.35">
      <c r="D11315" s="35"/>
    </row>
    <row r="11316" spans="4:4" customFormat="1" x14ac:dyDescent="0.35">
      <c r="D11316" s="35"/>
    </row>
    <row r="11317" spans="4:4" customFormat="1" x14ac:dyDescent="0.35">
      <c r="D11317" s="35"/>
    </row>
    <row r="11318" spans="4:4" customFormat="1" x14ac:dyDescent="0.35">
      <c r="D11318" s="35"/>
    </row>
    <row r="11319" spans="4:4" customFormat="1" x14ac:dyDescent="0.35">
      <c r="D11319" s="35"/>
    </row>
    <row r="11320" spans="4:4" customFormat="1" x14ac:dyDescent="0.35">
      <c r="D11320" s="35"/>
    </row>
    <row r="11321" spans="4:4" customFormat="1" x14ac:dyDescent="0.35">
      <c r="D11321" s="35"/>
    </row>
    <row r="11322" spans="4:4" customFormat="1" x14ac:dyDescent="0.35">
      <c r="D11322" s="35"/>
    </row>
    <row r="11323" spans="4:4" customFormat="1" x14ac:dyDescent="0.35">
      <c r="D11323" s="35"/>
    </row>
    <row r="11324" spans="4:4" customFormat="1" x14ac:dyDescent="0.35">
      <c r="D11324" s="35"/>
    </row>
    <row r="11325" spans="4:4" customFormat="1" x14ac:dyDescent="0.35">
      <c r="D11325" s="35"/>
    </row>
    <row r="11326" spans="4:4" customFormat="1" x14ac:dyDescent="0.35">
      <c r="D11326" s="35"/>
    </row>
    <row r="11327" spans="4:4" customFormat="1" x14ac:dyDescent="0.35">
      <c r="D11327" s="35"/>
    </row>
    <row r="11328" spans="4:4" customFormat="1" x14ac:dyDescent="0.35">
      <c r="D11328" s="35"/>
    </row>
    <row r="11329" spans="4:4" customFormat="1" x14ac:dyDescent="0.35">
      <c r="D11329" s="35"/>
    </row>
    <row r="11330" spans="4:4" customFormat="1" x14ac:dyDescent="0.35">
      <c r="D11330" s="35"/>
    </row>
    <row r="11331" spans="4:4" customFormat="1" x14ac:dyDescent="0.35">
      <c r="D11331" s="35"/>
    </row>
    <row r="11332" spans="4:4" customFormat="1" x14ac:dyDescent="0.35">
      <c r="D11332" s="35"/>
    </row>
    <row r="11333" spans="4:4" customFormat="1" x14ac:dyDescent="0.35">
      <c r="D11333" s="35"/>
    </row>
    <row r="11334" spans="4:4" customFormat="1" x14ac:dyDescent="0.35">
      <c r="D11334" s="35"/>
    </row>
    <row r="11335" spans="4:4" customFormat="1" x14ac:dyDescent="0.35">
      <c r="D11335" s="35"/>
    </row>
    <row r="11336" spans="4:4" customFormat="1" x14ac:dyDescent="0.35">
      <c r="D11336" s="35"/>
    </row>
    <row r="11337" spans="4:4" customFormat="1" x14ac:dyDescent="0.35">
      <c r="D11337" s="35"/>
    </row>
    <row r="11338" spans="4:4" customFormat="1" x14ac:dyDescent="0.35">
      <c r="D11338" s="35"/>
    </row>
    <row r="11339" spans="4:4" customFormat="1" x14ac:dyDescent="0.35">
      <c r="D11339" s="35"/>
    </row>
    <row r="11340" spans="4:4" customFormat="1" x14ac:dyDescent="0.35">
      <c r="D11340" s="35"/>
    </row>
    <row r="11341" spans="4:4" customFormat="1" x14ac:dyDescent="0.35">
      <c r="D11341" s="35"/>
    </row>
    <row r="11342" spans="4:4" customFormat="1" x14ac:dyDescent="0.35">
      <c r="D11342" s="35"/>
    </row>
    <row r="11343" spans="4:4" customFormat="1" x14ac:dyDescent="0.35">
      <c r="D11343" s="35"/>
    </row>
    <row r="11344" spans="4:4" customFormat="1" x14ac:dyDescent="0.35">
      <c r="D11344" s="35"/>
    </row>
    <row r="11345" spans="4:4" customFormat="1" x14ac:dyDescent="0.35">
      <c r="D11345" s="35"/>
    </row>
    <row r="11346" spans="4:4" customFormat="1" x14ac:dyDescent="0.35">
      <c r="D11346" s="35"/>
    </row>
    <row r="11347" spans="4:4" customFormat="1" x14ac:dyDescent="0.35">
      <c r="D11347" s="35"/>
    </row>
    <row r="11348" spans="4:4" customFormat="1" x14ac:dyDescent="0.35">
      <c r="D11348" s="35"/>
    </row>
    <row r="11349" spans="4:4" customFormat="1" x14ac:dyDescent="0.35">
      <c r="D11349" s="35"/>
    </row>
    <row r="11350" spans="4:4" customFormat="1" x14ac:dyDescent="0.35">
      <c r="D11350" s="35"/>
    </row>
    <row r="11351" spans="4:4" customFormat="1" x14ac:dyDescent="0.35">
      <c r="D11351" s="35"/>
    </row>
    <row r="11352" spans="4:4" customFormat="1" x14ac:dyDescent="0.35">
      <c r="D11352" s="35"/>
    </row>
    <row r="11353" spans="4:4" customFormat="1" x14ac:dyDescent="0.35">
      <c r="D11353" s="35"/>
    </row>
    <row r="11354" spans="4:4" customFormat="1" x14ac:dyDescent="0.35">
      <c r="D11354" s="35"/>
    </row>
    <row r="11355" spans="4:4" customFormat="1" x14ac:dyDescent="0.35">
      <c r="D11355" s="35"/>
    </row>
    <row r="11356" spans="4:4" customFormat="1" x14ac:dyDescent="0.35">
      <c r="D11356" s="35"/>
    </row>
    <row r="11357" spans="4:4" customFormat="1" x14ac:dyDescent="0.35">
      <c r="D11357" s="35"/>
    </row>
    <row r="11358" spans="4:4" customFormat="1" x14ac:dyDescent="0.35">
      <c r="D11358" s="35"/>
    </row>
    <row r="11359" spans="4:4" customFormat="1" x14ac:dyDescent="0.35">
      <c r="D11359" s="35"/>
    </row>
    <row r="11360" spans="4:4" customFormat="1" x14ac:dyDescent="0.35">
      <c r="D11360" s="35"/>
    </row>
    <row r="11361" spans="4:4" customFormat="1" x14ac:dyDescent="0.35">
      <c r="D11361" s="35"/>
    </row>
    <row r="11362" spans="4:4" customFormat="1" x14ac:dyDescent="0.35">
      <c r="D11362" s="35"/>
    </row>
    <row r="11363" spans="4:4" customFormat="1" x14ac:dyDescent="0.35">
      <c r="D11363" s="35"/>
    </row>
    <row r="11364" spans="4:4" customFormat="1" x14ac:dyDescent="0.35">
      <c r="D11364" s="35"/>
    </row>
    <row r="11365" spans="4:4" customFormat="1" x14ac:dyDescent="0.35">
      <c r="D11365" s="35"/>
    </row>
    <row r="11366" spans="4:4" customFormat="1" x14ac:dyDescent="0.35">
      <c r="D11366" s="35"/>
    </row>
    <row r="11367" spans="4:4" customFormat="1" x14ac:dyDescent="0.35">
      <c r="D11367" s="35"/>
    </row>
    <row r="11368" spans="4:4" customFormat="1" x14ac:dyDescent="0.35">
      <c r="D11368" s="35"/>
    </row>
    <row r="11369" spans="4:4" customFormat="1" x14ac:dyDescent="0.35">
      <c r="D11369" s="35"/>
    </row>
    <row r="11370" spans="4:4" customFormat="1" x14ac:dyDescent="0.35">
      <c r="D11370" s="35"/>
    </row>
    <row r="11371" spans="4:4" customFormat="1" x14ac:dyDescent="0.35">
      <c r="D11371" s="35"/>
    </row>
    <row r="11372" spans="4:4" customFormat="1" x14ac:dyDescent="0.35">
      <c r="D11372" s="35"/>
    </row>
    <row r="11373" spans="4:4" customFormat="1" x14ac:dyDescent="0.35">
      <c r="D11373" s="35"/>
    </row>
    <row r="11374" spans="4:4" customFormat="1" x14ac:dyDescent="0.35">
      <c r="D11374" s="35"/>
    </row>
    <row r="11375" spans="4:4" customFormat="1" x14ac:dyDescent="0.35">
      <c r="D11375" s="35"/>
    </row>
    <row r="11376" spans="4:4" customFormat="1" x14ac:dyDescent="0.35">
      <c r="D11376" s="35"/>
    </row>
    <row r="11377" spans="4:4" customFormat="1" x14ac:dyDescent="0.35">
      <c r="D11377" s="35"/>
    </row>
    <row r="11378" spans="4:4" customFormat="1" x14ac:dyDescent="0.35">
      <c r="D11378" s="35"/>
    </row>
    <row r="11379" spans="4:4" customFormat="1" x14ac:dyDescent="0.35">
      <c r="D11379" s="35"/>
    </row>
    <row r="11380" spans="4:4" customFormat="1" x14ac:dyDescent="0.35">
      <c r="D11380" s="35"/>
    </row>
    <row r="11381" spans="4:4" customFormat="1" x14ac:dyDescent="0.35">
      <c r="D11381" s="35"/>
    </row>
    <row r="11382" spans="4:4" customFormat="1" x14ac:dyDescent="0.35">
      <c r="D11382" s="35"/>
    </row>
    <row r="11383" spans="4:4" customFormat="1" x14ac:dyDescent="0.35">
      <c r="D11383" s="35"/>
    </row>
    <row r="11384" spans="4:4" customFormat="1" x14ac:dyDescent="0.35">
      <c r="D11384" s="35"/>
    </row>
    <row r="11385" spans="4:4" customFormat="1" x14ac:dyDescent="0.35">
      <c r="D11385" s="35"/>
    </row>
    <row r="11386" spans="4:4" customFormat="1" x14ac:dyDescent="0.35">
      <c r="D11386" s="35"/>
    </row>
    <row r="11387" spans="4:4" customFormat="1" x14ac:dyDescent="0.35">
      <c r="D11387" s="35"/>
    </row>
    <row r="11388" spans="4:4" customFormat="1" x14ac:dyDescent="0.35">
      <c r="D11388" s="35"/>
    </row>
    <row r="11389" spans="4:4" customFormat="1" x14ac:dyDescent="0.35">
      <c r="D11389" s="35"/>
    </row>
    <row r="11390" spans="4:4" customFormat="1" x14ac:dyDescent="0.35">
      <c r="D11390" s="35"/>
    </row>
    <row r="11391" spans="4:4" customFormat="1" x14ac:dyDescent="0.35">
      <c r="D11391" s="35"/>
    </row>
    <row r="11392" spans="4:4" customFormat="1" x14ac:dyDescent="0.35">
      <c r="D11392" s="35"/>
    </row>
    <row r="11393" spans="4:4" customFormat="1" x14ac:dyDescent="0.35">
      <c r="D11393" s="35"/>
    </row>
    <row r="11394" spans="4:4" customFormat="1" x14ac:dyDescent="0.35">
      <c r="D11394" s="35"/>
    </row>
    <row r="11395" spans="4:4" customFormat="1" x14ac:dyDescent="0.35">
      <c r="D11395" s="35"/>
    </row>
    <row r="11396" spans="4:4" customFormat="1" x14ac:dyDescent="0.35">
      <c r="D11396" s="35"/>
    </row>
    <row r="11397" spans="4:4" customFormat="1" x14ac:dyDescent="0.35">
      <c r="D11397" s="35"/>
    </row>
    <row r="11398" spans="4:4" customFormat="1" x14ac:dyDescent="0.35">
      <c r="D11398" s="35"/>
    </row>
    <row r="11399" spans="4:4" customFormat="1" x14ac:dyDescent="0.35">
      <c r="D11399" s="35"/>
    </row>
    <row r="11400" spans="4:4" customFormat="1" x14ac:dyDescent="0.35">
      <c r="D11400" s="35"/>
    </row>
    <row r="11401" spans="4:4" customFormat="1" x14ac:dyDescent="0.35">
      <c r="D11401" s="35"/>
    </row>
    <row r="11402" spans="4:4" customFormat="1" x14ac:dyDescent="0.35">
      <c r="D11402" s="35"/>
    </row>
    <row r="11403" spans="4:4" customFormat="1" x14ac:dyDescent="0.35">
      <c r="D11403" s="35"/>
    </row>
    <row r="11404" spans="4:4" customFormat="1" x14ac:dyDescent="0.35">
      <c r="D11404" s="35"/>
    </row>
    <row r="11405" spans="4:4" customFormat="1" x14ac:dyDescent="0.35">
      <c r="D11405" s="35"/>
    </row>
    <row r="11406" spans="4:4" customFormat="1" x14ac:dyDescent="0.35">
      <c r="D11406" s="35"/>
    </row>
    <row r="11407" spans="4:4" customFormat="1" x14ac:dyDescent="0.35">
      <c r="D11407" s="35"/>
    </row>
    <row r="11408" spans="4:4" customFormat="1" x14ac:dyDescent="0.35">
      <c r="D11408" s="35"/>
    </row>
    <row r="11409" spans="4:4" customFormat="1" x14ac:dyDescent="0.35">
      <c r="D11409" s="35"/>
    </row>
    <row r="11410" spans="4:4" customFormat="1" x14ac:dyDescent="0.35">
      <c r="D11410" s="35"/>
    </row>
    <row r="11411" spans="4:4" customFormat="1" x14ac:dyDescent="0.35">
      <c r="D11411" s="35"/>
    </row>
    <row r="11412" spans="4:4" customFormat="1" x14ac:dyDescent="0.35">
      <c r="D11412" s="35"/>
    </row>
    <row r="11413" spans="4:4" customFormat="1" x14ac:dyDescent="0.35">
      <c r="D11413" s="35"/>
    </row>
    <row r="11414" spans="4:4" customFormat="1" x14ac:dyDescent="0.35">
      <c r="D11414" s="35"/>
    </row>
    <row r="11415" spans="4:4" customFormat="1" x14ac:dyDescent="0.35">
      <c r="D11415" s="35"/>
    </row>
    <row r="11416" spans="4:4" customFormat="1" x14ac:dyDescent="0.35">
      <c r="D11416" s="35"/>
    </row>
    <row r="11417" spans="4:4" customFormat="1" x14ac:dyDescent="0.35">
      <c r="D11417" s="35"/>
    </row>
    <row r="11418" spans="4:4" customFormat="1" x14ac:dyDescent="0.35">
      <c r="D11418" s="35"/>
    </row>
    <row r="11419" spans="4:4" customFormat="1" x14ac:dyDescent="0.35">
      <c r="D11419" s="35"/>
    </row>
    <row r="11420" spans="4:4" customFormat="1" x14ac:dyDescent="0.35">
      <c r="D11420" s="35"/>
    </row>
    <row r="11421" spans="4:4" customFormat="1" x14ac:dyDescent="0.35">
      <c r="D11421" s="35"/>
    </row>
    <row r="11422" spans="4:4" customFormat="1" x14ac:dyDescent="0.35">
      <c r="D11422" s="35"/>
    </row>
    <row r="11423" spans="4:4" customFormat="1" x14ac:dyDescent="0.35">
      <c r="D11423" s="35"/>
    </row>
    <row r="11424" spans="4:4" customFormat="1" x14ac:dyDescent="0.35">
      <c r="D11424" s="35"/>
    </row>
    <row r="11425" spans="4:4" customFormat="1" x14ac:dyDescent="0.35">
      <c r="D11425" s="35"/>
    </row>
    <row r="11426" spans="4:4" customFormat="1" x14ac:dyDescent="0.35">
      <c r="D11426" s="35"/>
    </row>
    <row r="11427" spans="4:4" customFormat="1" x14ac:dyDescent="0.35">
      <c r="D11427" s="35"/>
    </row>
    <row r="11428" spans="4:4" customFormat="1" x14ac:dyDescent="0.35">
      <c r="D11428" s="35"/>
    </row>
    <row r="11429" spans="4:4" customFormat="1" x14ac:dyDescent="0.35">
      <c r="D11429" s="35"/>
    </row>
    <row r="11430" spans="4:4" customFormat="1" x14ac:dyDescent="0.35">
      <c r="D11430" s="35"/>
    </row>
    <row r="11431" spans="4:4" customFormat="1" x14ac:dyDescent="0.35">
      <c r="D11431" s="35"/>
    </row>
    <row r="11432" spans="4:4" customFormat="1" x14ac:dyDescent="0.35">
      <c r="D11432" s="35"/>
    </row>
    <row r="11433" spans="4:4" customFormat="1" x14ac:dyDescent="0.35">
      <c r="D11433" s="35"/>
    </row>
    <row r="11434" spans="4:4" customFormat="1" x14ac:dyDescent="0.35">
      <c r="D11434" s="35"/>
    </row>
    <row r="11435" spans="4:4" customFormat="1" x14ac:dyDescent="0.35">
      <c r="D11435" s="35"/>
    </row>
    <row r="11436" spans="4:4" customFormat="1" x14ac:dyDescent="0.35">
      <c r="D11436" s="35"/>
    </row>
    <row r="11437" spans="4:4" customFormat="1" x14ac:dyDescent="0.35">
      <c r="D11437" s="35"/>
    </row>
    <row r="11438" spans="4:4" customFormat="1" x14ac:dyDescent="0.35">
      <c r="D11438" s="35"/>
    </row>
    <row r="11439" spans="4:4" customFormat="1" x14ac:dyDescent="0.35">
      <c r="D11439" s="35"/>
    </row>
    <row r="11440" spans="4:4" customFormat="1" x14ac:dyDescent="0.35">
      <c r="D11440" s="35"/>
    </row>
    <row r="11441" spans="4:4" customFormat="1" x14ac:dyDescent="0.35">
      <c r="D11441" s="35"/>
    </row>
    <row r="11442" spans="4:4" customFormat="1" x14ac:dyDescent="0.35">
      <c r="D11442" s="35"/>
    </row>
    <row r="11443" spans="4:4" customFormat="1" x14ac:dyDescent="0.35">
      <c r="D11443" s="35"/>
    </row>
    <row r="11444" spans="4:4" customFormat="1" x14ac:dyDescent="0.35">
      <c r="D11444" s="35"/>
    </row>
    <row r="11445" spans="4:4" customFormat="1" x14ac:dyDescent="0.35">
      <c r="D11445" s="35"/>
    </row>
    <row r="11446" spans="4:4" customFormat="1" x14ac:dyDescent="0.35">
      <c r="D11446" s="35"/>
    </row>
    <row r="11447" spans="4:4" customFormat="1" x14ac:dyDescent="0.35">
      <c r="D11447" s="35"/>
    </row>
    <row r="11448" spans="4:4" customFormat="1" x14ac:dyDescent="0.35">
      <c r="D11448" s="35"/>
    </row>
    <row r="11449" spans="4:4" customFormat="1" x14ac:dyDescent="0.35">
      <c r="D11449" s="35"/>
    </row>
    <row r="11450" spans="4:4" customFormat="1" x14ac:dyDescent="0.35">
      <c r="D11450" s="35"/>
    </row>
    <row r="11451" spans="4:4" customFormat="1" x14ac:dyDescent="0.35">
      <c r="D11451" s="35"/>
    </row>
    <row r="11452" spans="4:4" customFormat="1" x14ac:dyDescent="0.35">
      <c r="D11452" s="35"/>
    </row>
    <row r="11453" spans="4:4" customFormat="1" x14ac:dyDescent="0.35">
      <c r="D11453" s="35"/>
    </row>
    <row r="11454" spans="4:4" customFormat="1" x14ac:dyDescent="0.35">
      <c r="D11454" s="35"/>
    </row>
    <row r="11455" spans="4:4" customFormat="1" x14ac:dyDescent="0.35">
      <c r="D11455" s="35"/>
    </row>
    <row r="11456" spans="4:4" customFormat="1" x14ac:dyDescent="0.35">
      <c r="D11456" s="35"/>
    </row>
    <row r="11457" spans="4:4" customFormat="1" x14ac:dyDescent="0.35">
      <c r="D11457" s="35"/>
    </row>
    <row r="11458" spans="4:4" customFormat="1" x14ac:dyDescent="0.35">
      <c r="D11458" s="35"/>
    </row>
    <row r="11459" spans="4:4" customFormat="1" x14ac:dyDescent="0.35">
      <c r="D11459" s="35"/>
    </row>
    <row r="11460" spans="4:4" customFormat="1" x14ac:dyDescent="0.35">
      <c r="D11460" s="35"/>
    </row>
    <row r="11461" spans="4:4" customFormat="1" x14ac:dyDescent="0.35">
      <c r="D11461" s="35"/>
    </row>
    <row r="11462" spans="4:4" customFormat="1" x14ac:dyDescent="0.35">
      <c r="D11462" s="35"/>
    </row>
    <row r="11463" spans="4:4" customFormat="1" x14ac:dyDescent="0.35">
      <c r="D11463" s="35"/>
    </row>
    <row r="11464" spans="4:4" customFormat="1" x14ac:dyDescent="0.35">
      <c r="D11464" s="35"/>
    </row>
    <row r="11465" spans="4:4" customFormat="1" x14ac:dyDescent="0.35">
      <c r="D11465" s="35"/>
    </row>
    <row r="11466" spans="4:4" customFormat="1" x14ac:dyDescent="0.35">
      <c r="D11466" s="35"/>
    </row>
    <row r="11467" spans="4:4" customFormat="1" x14ac:dyDescent="0.35">
      <c r="D11467" s="35"/>
    </row>
    <row r="11468" spans="4:4" customFormat="1" x14ac:dyDescent="0.35">
      <c r="D11468" s="35"/>
    </row>
    <row r="11469" spans="4:4" customFormat="1" x14ac:dyDescent="0.35">
      <c r="D11469" s="35"/>
    </row>
    <row r="11470" spans="4:4" customFormat="1" x14ac:dyDescent="0.35">
      <c r="D11470" s="35"/>
    </row>
    <row r="11471" spans="4:4" customFormat="1" x14ac:dyDescent="0.35">
      <c r="D11471" s="35"/>
    </row>
    <row r="11472" spans="4:4" customFormat="1" x14ac:dyDescent="0.35">
      <c r="D11472" s="35"/>
    </row>
    <row r="11473" spans="4:4" customFormat="1" x14ac:dyDescent="0.35">
      <c r="D11473" s="35"/>
    </row>
    <row r="11474" spans="4:4" customFormat="1" x14ac:dyDescent="0.35">
      <c r="D11474" s="35"/>
    </row>
    <row r="11475" spans="4:4" customFormat="1" x14ac:dyDescent="0.35">
      <c r="D11475" s="35"/>
    </row>
    <row r="11476" spans="4:4" customFormat="1" x14ac:dyDescent="0.35">
      <c r="D11476" s="35"/>
    </row>
    <row r="11477" spans="4:4" customFormat="1" x14ac:dyDescent="0.35">
      <c r="D11477" s="35"/>
    </row>
    <row r="11478" spans="4:4" customFormat="1" x14ac:dyDescent="0.35">
      <c r="D11478" s="35"/>
    </row>
    <row r="11479" spans="4:4" customFormat="1" x14ac:dyDescent="0.35">
      <c r="D11479" s="35"/>
    </row>
    <row r="11480" spans="4:4" customFormat="1" x14ac:dyDescent="0.35">
      <c r="D11480" s="35"/>
    </row>
    <row r="11481" spans="4:4" customFormat="1" x14ac:dyDescent="0.35">
      <c r="D11481" s="35"/>
    </row>
    <row r="11482" spans="4:4" customFormat="1" x14ac:dyDescent="0.35">
      <c r="D11482" s="35"/>
    </row>
    <row r="11483" spans="4:4" customFormat="1" x14ac:dyDescent="0.35">
      <c r="D11483" s="35"/>
    </row>
    <row r="11484" spans="4:4" customFormat="1" x14ac:dyDescent="0.35">
      <c r="D11484" s="35"/>
    </row>
    <row r="11485" spans="4:4" customFormat="1" x14ac:dyDescent="0.35">
      <c r="D11485" s="35"/>
    </row>
    <row r="11486" spans="4:4" customFormat="1" x14ac:dyDescent="0.35">
      <c r="D11486" s="35"/>
    </row>
    <row r="11487" spans="4:4" customFormat="1" x14ac:dyDescent="0.35">
      <c r="D11487" s="35"/>
    </row>
    <row r="11488" spans="4:4" customFormat="1" x14ac:dyDescent="0.35">
      <c r="D11488" s="35"/>
    </row>
    <row r="11489" spans="4:4" customFormat="1" x14ac:dyDescent="0.35">
      <c r="D11489" s="35"/>
    </row>
    <row r="11490" spans="4:4" customFormat="1" x14ac:dyDescent="0.35">
      <c r="D11490" s="35"/>
    </row>
    <row r="11491" spans="4:4" customFormat="1" x14ac:dyDescent="0.35">
      <c r="D11491" s="35"/>
    </row>
    <row r="11492" spans="4:4" customFormat="1" x14ac:dyDescent="0.35">
      <c r="D11492" s="35"/>
    </row>
    <row r="11493" spans="4:4" customFormat="1" x14ac:dyDescent="0.35">
      <c r="D11493" s="35"/>
    </row>
    <row r="11494" spans="4:4" customFormat="1" x14ac:dyDescent="0.35">
      <c r="D11494" s="35"/>
    </row>
    <row r="11495" spans="4:4" customFormat="1" x14ac:dyDescent="0.35">
      <c r="D11495" s="35"/>
    </row>
    <row r="11496" spans="4:4" customFormat="1" x14ac:dyDescent="0.35">
      <c r="D11496" s="35"/>
    </row>
    <row r="11497" spans="4:4" customFormat="1" x14ac:dyDescent="0.35">
      <c r="D11497" s="35"/>
    </row>
    <row r="11498" spans="4:4" customFormat="1" x14ac:dyDescent="0.35">
      <c r="D11498" s="35"/>
    </row>
    <row r="11499" spans="4:4" customFormat="1" x14ac:dyDescent="0.35">
      <c r="D11499" s="35"/>
    </row>
    <row r="11500" spans="4:4" customFormat="1" x14ac:dyDescent="0.35">
      <c r="D11500" s="35"/>
    </row>
    <row r="11501" spans="4:4" customFormat="1" x14ac:dyDescent="0.35">
      <c r="D11501" s="35"/>
    </row>
    <row r="11502" spans="4:4" customFormat="1" x14ac:dyDescent="0.35">
      <c r="D11502" s="35"/>
    </row>
    <row r="11503" spans="4:4" customFormat="1" x14ac:dyDescent="0.35">
      <c r="D11503" s="35"/>
    </row>
    <row r="11504" spans="4:4" customFormat="1" x14ac:dyDescent="0.35">
      <c r="D11504" s="35"/>
    </row>
    <row r="11505" spans="4:4" customFormat="1" x14ac:dyDescent="0.35">
      <c r="D11505" s="35"/>
    </row>
    <row r="11506" spans="4:4" customFormat="1" x14ac:dyDescent="0.35">
      <c r="D11506" s="35"/>
    </row>
    <row r="11507" spans="4:4" customFormat="1" x14ac:dyDescent="0.35">
      <c r="D11507" s="35"/>
    </row>
    <row r="11508" spans="4:4" customFormat="1" x14ac:dyDescent="0.35">
      <c r="D11508" s="35"/>
    </row>
    <row r="11509" spans="4:4" customFormat="1" x14ac:dyDescent="0.35">
      <c r="D11509" s="35"/>
    </row>
    <row r="11510" spans="4:4" customFormat="1" x14ac:dyDescent="0.35">
      <c r="D11510" s="35"/>
    </row>
    <row r="11511" spans="4:4" customFormat="1" x14ac:dyDescent="0.35">
      <c r="D11511" s="35"/>
    </row>
    <row r="11512" spans="4:4" customFormat="1" x14ac:dyDescent="0.35">
      <c r="D11512" s="35"/>
    </row>
    <row r="11513" spans="4:4" customFormat="1" x14ac:dyDescent="0.35">
      <c r="D11513" s="35"/>
    </row>
    <row r="11514" spans="4:4" customFormat="1" x14ac:dyDescent="0.35">
      <c r="D11514" s="35"/>
    </row>
    <row r="11515" spans="4:4" customFormat="1" x14ac:dyDescent="0.35">
      <c r="D11515" s="35"/>
    </row>
    <row r="11516" spans="4:4" customFormat="1" x14ac:dyDescent="0.35">
      <c r="D11516" s="35"/>
    </row>
    <row r="11517" spans="4:4" customFormat="1" x14ac:dyDescent="0.35">
      <c r="D11517" s="35"/>
    </row>
    <row r="11518" spans="4:4" customFormat="1" x14ac:dyDescent="0.35">
      <c r="D11518" s="35"/>
    </row>
    <row r="11519" spans="4:4" customFormat="1" x14ac:dyDescent="0.35">
      <c r="D11519" s="35"/>
    </row>
    <row r="11520" spans="4:4" customFormat="1" x14ac:dyDescent="0.35">
      <c r="D11520" s="35"/>
    </row>
    <row r="11521" spans="4:4" customFormat="1" x14ac:dyDescent="0.35">
      <c r="D11521" s="35"/>
    </row>
    <row r="11522" spans="4:4" customFormat="1" x14ac:dyDescent="0.35">
      <c r="D11522" s="35"/>
    </row>
    <row r="11523" spans="4:4" customFormat="1" x14ac:dyDescent="0.35">
      <c r="D11523" s="35"/>
    </row>
    <row r="11524" spans="4:4" customFormat="1" x14ac:dyDescent="0.35">
      <c r="D11524" s="35"/>
    </row>
    <row r="11525" spans="4:4" customFormat="1" x14ac:dyDescent="0.35">
      <c r="D11525" s="35"/>
    </row>
    <row r="11526" spans="4:4" customFormat="1" x14ac:dyDescent="0.35">
      <c r="D11526" s="35"/>
    </row>
    <row r="11527" spans="4:4" customFormat="1" x14ac:dyDescent="0.35">
      <c r="D11527" s="35"/>
    </row>
    <row r="11528" spans="4:4" customFormat="1" x14ac:dyDescent="0.35">
      <c r="D11528" s="35"/>
    </row>
    <row r="11529" spans="4:4" customFormat="1" x14ac:dyDescent="0.35">
      <c r="D11529" s="35"/>
    </row>
    <row r="11530" spans="4:4" customFormat="1" x14ac:dyDescent="0.35">
      <c r="D11530" s="35"/>
    </row>
    <row r="11531" spans="4:4" customFormat="1" x14ac:dyDescent="0.35">
      <c r="D11531" s="35"/>
    </row>
    <row r="11532" spans="4:4" customFormat="1" x14ac:dyDescent="0.35">
      <c r="D11532" s="35"/>
    </row>
    <row r="11533" spans="4:4" customFormat="1" x14ac:dyDescent="0.35">
      <c r="D11533" s="35"/>
    </row>
    <row r="11534" spans="4:4" customFormat="1" x14ac:dyDescent="0.35">
      <c r="D11534" s="35"/>
    </row>
    <row r="11535" spans="4:4" customFormat="1" x14ac:dyDescent="0.35">
      <c r="D11535" s="35"/>
    </row>
    <row r="11536" spans="4:4" customFormat="1" x14ac:dyDescent="0.35">
      <c r="D11536" s="35"/>
    </row>
    <row r="11537" spans="4:4" customFormat="1" x14ac:dyDescent="0.35">
      <c r="D11537" s="35"/>
    </row>
    <row r="11538" spans="4:4" customFormat="1" x14ac:dyDescent="0.35">
      <c r="D11538" s="35"/>
    </row>
    <row r="11539" spans="4:4" customFormat="1" x14ac:dyDescent="0.35">
      <c r="D11539" s="35"/>
    </row>
    <row r="11540" spans="4:4" customFormat="1" x14ac:dyDescent="0.35">
      <c r="D11540" s="35"/>
    </row>
    <row r="11541" spans="4:4" customFormat="1" x14ac:dyDescent="0.35">
      <c r="D11541" s="35"/>
    </row>
    <row r="11542" spans="4:4" customFormat="1" x14ac:dyDescent="0.35">
      <c r="D11542" s="35"/>
    </row>
    <row r="11543" spans="4:4" customFormat="1" x14ac:dyDescent="0.35">
      <c r="D11543" s="35"/>
    </row>
    <row r="11544" spans="4:4" customFormat="1" x14ac:dyDescent="0.35">
      <c r="D11544" s="35"/>
    </row>
    <row r="11545" spans="4:4" customFormat="1" x14ac:dyDescent="0.35">
      <c r="D11545" s="35"/>
    </row>
    <row r="11546" spans="4:4" customFormat="1" x14ac:dyDescent="0.35">
      <c r="D11546" s="35"/>
    </row>
    <row r="11547" spans="4:4" customFormat="1" x14ac:dyDescent="0.35">
      <c r="D11547" s="35"/>
    </row>
    <row r="11548" spans="4:4" customFormat="1" x14ac:dyDescent="0.35">
      <c r="D11548" s="35"/>
    </row>
    <row r="11549" spans="4:4" customFormat="1" x14ac:dyDescent="0.35">
      <c r="D11549" s="35"/>
    </row>
    <row r="11550" spans="4:4" customFormat="1" x14ac:dyDescent="0.35">
      <c r="D11550" s="35"/>
    </row>
    <row r="11551" spans="4:4" customFormat="1" x14ac:dyDescent="0.35">
      <c r="D11551" s="35"/>
    </row>
    <row r="11552" spans="4:4" customFormat="1" x14ac:dyDescent="0.35">
      <c r="D11552" s="35"/>
    </row>
    <row r="11553" spans="4:4" customFormat="1" x14ac:dyDescent="0.35">
      <c r="D11553" s="35"/>
    </row>
    <row r="11554" spans="4:4" customFormat="1" x14ac:dyDescent="0.35">
      <c r="D11554" s="35"/>
    </row>
    <row r="11555" spans="4:4" customFormat="1" x14ac:dyDescent="0.35">
      <c r="D11555" s="35"/>
    </row>
    <row r="11556" spans="4:4" customFormat="1" x14ac:dyDescent="0.35">
      <c r="D11556" s="35"/>
    </row>
    <row r="11557" spans="4:4" customFormat="1" x14ac:dyDescent="0.35">
      <c r="D11557" s="35"/>
    </row>
    <row r="11558" spans="4:4" customFormat="1" x14ac:dyDescent="0.35">
      <c r="D11558" s="35"/>
    </row>
    <row r="11559" spans="4:4" customFormat="1" x14ac:dyDescent="0.35">
      <c r="D11559" s="35"/>
    </row>
    <row r="11560" spans="4:4" customFormat="1" x14ac:dyDescent="0.35">
      <c r="D11560" s="35"/>
    </row>
    <row r="11561" spans="4:4" customFormat="1" x14ac:dyDescent="0.35">
      <c r="D11561" s="35"/>
    </row>
    <row r="11562" spans="4:4" customFormat="1" x14ac:dyDescent="0.35">
      <c r="D11562" s="35"/>
    </row>
    <row r="11563" spans="4:4" customFormat="1" x14ac:dyDescent="0.35">
      <c r="D11563" s="35"/>
    </row>
    <row r="11564" spans="4:4" customFormat="1" x14ac:dyDescent="0.35">
      <c r="D11564" s="35"/>
    </row>
    <row r="11565" spans="4:4" customFormat="1" x14ac:dyDescent="0.35">
      <c r="D11565" s="35"/>
    </row>
    <row r="11566" spans="4:4" customFormat="1" x14ac:dyDescent="0.35">
      <c r="D11566" s="35"/>
    </row>
    <row r="11567" spans="4:4" customFormat="1" x14ac:dyDescent="0.35">
      <c r="D11567" s="35"/>
    </row>
    <row r="11568" spans="4:4" customFormat="1" x14ac:dyDescent="0.35">
      <c r="D11568" s="35"/>
    </row>
    <row r="11569" spans="4:4" customFormat="1" x14ac:dyDescent="0.35">
      <c r="D11569" s="35"/>
    </row>
    <row r="11570" spans="4:4" customFormat="1" x14ac:dyDescent="0.35">
      <c r="D11570" s="35"/>
    </row>
    <row r="11571" spans="4:4" customFormat="1" x14ac:dyDescent="0.35">
      <c r="D11571" s="35"/>
    </row>
    <row r="11572" spans="4:4" customFormat="1" x14ac:dyDescent="0.35">
      <c r="D11572" s="35"/>
    </row>
    <row r="11573" spans="4:4" customFormat="1" x14ac:dyDescent="0.35">
      <c r="D11573" s="35"/>
    </row>
    <row r="11574" spans="4:4" customFormat="1" x14ac:dyDescent="0.35">
      <c r="D11574" s="35"/>
    </row>
    <row r="11575" spans="4:4" customFormat="1" x14ac:dyDescent="0.35">
      <c r="D11575" s="35"/>
    </row>
    <row r="11576" spans="4:4" customFormat="1" x14ac:dyDescent="0.35">
      <c r="D11576" s="35"/>
    </row>
    <row r="11577" spans="4:4" customFormat="1" x14ac:dyDescent="0.35">
      <c r="D11577" s="35"/>
    </row>
    <row r="11578" spans="4:4" customFormat="1" x14ac:dyDescent="0.35">
      <c r="D11578" s="35"/>
    </row>
    <row r="11579" spans="4:4" customFormat="1" x14ac:dyDescent="0.35">
      <c r="D11579" s="35"/>
    </row>
    <row r="11580" spans="4:4" customFormat="1" x14ac:dyDescent="0.35">
      <c r="D11580" s="35"/>
    </row>
    <row r="11581" spans="4:4" customFormat="1" x14ac:dyDescent="0.35">
      <c r="D11581" s="35"/>
    </row>
    <row r="11582" spans="4:4" customFormat="1" x14ac:dyDescent="0.35">
      <c r="D11582" s="35"/>
    </row>
    <row r="11583" spans="4:4" customFormat="1" x14ac:dyDescent="0.35">
      <c r="D11583" s="35"/>
    </row>
    <row r="11584" spans="4:4" customFormat="1" x14ac:dyDescent="0.35">
      <c r="D11584" s="35"/>
    </row>
    <row r="11585" spans="4:4" customFormat="1" x14ac:dyDescent="0.35">
      <c r="D11585" s="35"/>
    </row>
    <row r="11586" spans="4:4" customFormat="1" x14ac:dyDescent="0.35">
      <c r="D11586" s="35"/>
    </row>
    <row r="11587" spans="4:4" customFormat="1" x14ac:dyDescent="0.35">
      <c r="D11587" s="35"/>
    </row>
    <row r="11588" spans="4:4" customFormat="1" x14ac:dyDescent="0.35">
      <c r="D11588" s="35"/>
    </row>
    <row r="11589" spans="4:4" customFormat="1" x14ac:dyDescent="0.35">
      <c r="D11589" s="35"/>
    </row>
    <row r="11590" spans="4:4" customFormat="1" x14ac:dyDescent="0.35">
      <c r="D11590" s="35"/>
    </row>
    <row r="11591" spans="4:4" customFormat="1" x14ac:dyDescent="0.35">
      <c r="D11591" s="35"/>
    </row>
    <row r="11592" spans="4:4" customFormat="1" x14ac:dyDescent="0.35">
      <c r="D11592" s="35"/>
    </row>
    <row r="11593" spans="4:4" customFormat="1" x14ac:dyDescent="0.35">
      <c r="D11593" s="35"/>
    </row>
    <row r="11594" spans="4:4" customFormat="1" x14ac:dyDescent="0.35">
      <c r="D11594" s="35"/>
    </row>
    <row r="11595" spans="4:4" customFormat="1" x14ac:dyDescent="0.35">
      <c r="D11595" s="35"/>
    </row>
    <row r="11596" spans="4:4" customFormat="1" x14ac:dyDescent="0.35">
      <c r="D11596" s="35"/>
    </row>
    <row r="11597" spans="4:4" customFormat="1" x14ac:dyDescent="0.35">
      <c r="D11597" s="35"/>
    </row>
    <row r="11598" spans="4:4" customFormat="1" x14ac:dyDescent="0.35">
      <c r="D11598" s="35"/>
    </row>
    <row r="11599" spans="4:4" customFormat="1" x14ac:dyDescent="0.35">
      <c r="D11599" s="35"/>
    </row>
    <row r="11600" spans="4:4" customFormat="1" x14ac:dyDescent="0.35">
      <c r="D11600" s="35"/>
    </row>
    <row r="11601" spans="4:4" customFormat="1" x14ac:dyDescent="0.35">
      <c r="D11601" s="35"/>
    </row>
    <row r="11602" spans="4:4" customFormat="1" x14ac:dyDescent="0.35">
      <c r="D11602" s="35"/>
    </row>
    <row r="11603" spans="4:4" customFormat="1" x14ac:dyDescent="0.35">
      <c r="D11603" s="35"/>
    </row>
    <row r="11604" spans="4:4" customFormat="1" x14ac:dyDescent="0.35">
      <c r="D11604" s="35"/>
    </row>
    <row r="11605" spans="4:4" customFormat="1" x14ac:dyDescent="0.35">
      <c r="D11605" s="35"/>
    </row>
    <row r="11606" spans="4:4" customFormat="1" x14ac:dyDescent="0.35">
      <c r="D11606" s="35"/>
    </row>
    <row r="11607" spans="4:4" customFormat="1" x14ac:dyDescent="0.35">
      <c r="D11607" s="35"/>
    </row>
    <row r="11608" spans="4:4" customFormat="1" x14ac:dyDescent="0.35">
      <c r="D11608" s="35"/>
    </row>
    <row r="11609" spans="4:4" customFormat="1" x14ac:dyDescent="0.35">
      <c r="D11609" s="35"/>
    </row>
    <row r="11610" spans="4:4" customFormat="1" x14ac:dyDescent="0.35">
      <c r="D11610" s="35"/>
    </row>
    <row r="11611" spans="4:4" customFormat="1" x14ac:dyDescent="0.35">
      <c r="D11611" s="35"/>
    </row>
    <row r="11612" spans="4:4" customFormat="1" x14ac:dyDescent="0.35">
      <c r="D11612" s="35"/>
    </row>
    <row r="11613" spans="4:4" customFormat="1" x14ac:dyDescent="0.35">
      <c r="D11613" s="35"/>
    </row>
    <row r="11614" spans="4:4" customFormat="1" x14ac:dyDescent="0.35">
      <c r="D11614" s="35"/>
    </row>
    <row r="11615" spans="4:4" customFormat="1" x14ac:dyDescent="0.35">
      <c r="D11615" s="35"/>
    </row>
    <row r="11616" spans="4:4" customFormat="1" x14ac:dyDescent="0.35">
      <c r="D11616" s="35"/>
    </row>
    <row r="11617" spans="4:4" customFormat="1" x14ac:dyDescent="0.35">
      <c r="D11617" s="35"/>
    </row>
    <row r="11618" spans="4:4" customFormat="1" x14ac:dyDescent="0.35">
      <c r="D11618" s="35"/>
    </row>
    <row r="11619" spans="4:4" customFormat="1" x14ac:dyDescent="0.35">
      <c r="D11619" s="35"/>
    </row>
    <row r="11620" spans="4:4" customFormat="1" x14ac:dyDescent="0.35">
      <c r="D11620" s="35"/>
    </row>
    <row r="11621" spans="4:4" customFormat="1" x14ac:dyDescent="0.35">
      <c r="D11621" s="35"/>
    </row>
    <row r="11622" spans="4:4" customFormat="1" x14ac:dyDescent="0.35">
      <c r="D11622" s="35"/>
    </row>
    <row r="11623" spans="4:4" customFormat="1" x14ac:dyDescent="0.35">
      <c r="D11623" s="35"/>
    </row>
    <row r="11624" spans="4:4" customFormat="1" x14ac:dyDescent="0.35">
      <c r="D11624" s="35"/>
    </row>
    <row r="11625" spans="4:4" customFormat="1" x14ac:dyDescent="0.35">
      <c r="D11625" s="35"/>
    </row>
    <row r="11626" spans="4:4" customFormat="1" x14ac:dyDescent="0.35">
      <c r="D11626" s="35"/>
    </row>
    <row r="11627" spans="4:4" customFormat="1" x14ac:dyDescent="0.35">
      <c r="D11627" s="35"/>
    </row>
    <row r="11628" spans="4:4" customFormat="1" x14ac:dyDescent="0.35">
      <c r="D11628" s="35"/>
    </row>
    <row r="11629" spans="4:4" customFormat="1" x14ac:dyDescent="0.35">
      <c r="D11629" s="35"/>
    </row>
    <row r="11630" spans="4:4" customFormat="1" x14ac:dyDescent="0.35">
      <c r="D11630" s="35"/>
    </row>
    <row r="11631" spans="4:4" customFormat="1" x14ac:dyDescent="0.35">
      <c r="D11631" s="35"/>
    </row>
    <row r="11632" spans="4:4" customFormat="1" x14ac:dyDescent="0.35">
      <c r="D11632" s="35"/>
    </row>
    <row r="11633" spans="4:4" customFormat="1" x14ac:dyDescent="0.35">
      <c r="D11633" s="35"/>
    </row>
    <row r="11634" spans="4:4" customFormat="1" x14ac:dyDescent="0.35">
      <c r="D11634" s="35"/>
    </row>
    <row r="11635" spans="4:4" customFormat="1" x14ac:dyDescent="0.35">
      <c r="D11635" s="35"/>
    </row>
    <row r="11636" spans="4:4" customFormat="1" x14ac:dyDescent="0.35">
      <c r="D11636" s="35"/>
    </row>
    <row r="11637" spans="4:4" customFormat="1" x14ac:dyDescent="0.35">
      <c r="D11637" s="35"/>
    </row>
    <row r="11638" spans="4:4" customFormat="1" x14ac:dyDescent="0.35">
      <c r="D11638" s="35"/>
    </row>
    <row r="11639" spans="4:4" customFormat="1" x14ac:dyDescent="0.35">
      <c r="D11639" s="35"/>
    </row>
    <row r="11640" spans="4:4" customFormat="1" x14ac:dyDescent="0.35">
      <c r="D11640" s="35"/>
    </row>
    <row r="11641" spans="4:4" customFormat="1" x14ac:dyDescent="0.35">
      <c r="D11641" s="35"/>
    </row>
    <row r="11642" spans="4:4" customFormat="1" x14ac:dyDescent="0.35">
      <c r="D11642" s="35"/>
    </row>
    <row r="11643" spans="4:4" customFormat="1" x14ac:dyDescent="0.35">
      <c r="D11643" s="35"/>
    </row>
    <row r="11644" spans="4:4" customFormat="1" x14ac:dyDescent="0.35">
      <c r="D11644" s="35"/>
    </row>
    <row r="11645" spans="4:4" customFormat="1" x14ac:dyDescent="0.35">
      <c r="D11645" s="35"/>
    </row>
    <row r="11646" spans="4:4" customFormat="1" x14ac:dyDescent="0.35">
      <c r="D11646" s="35"/>
    </row>
    <row r="11647" spans="4:4" customFormat="1" x14ac:dyDescent="0.35">
      <c r="D11647" s="35"/>
    </row>
    <row r="11648" spans="4:4" customFormat="1" x14ac:dyDescent="0.35">
      <c r="D11648" s="35"/>
    </row>
    <row r="11649" spans="4:4" customFormat="1" x14ac:dyDescent="0.35">
      <c r="D11649" s="35"/>
    </row>
    <row r="11650" spans="4:4" customFormat="1" x14ac:dyDescent="0.35">
      <c r="D11650" s="35"/>
    </row>
    <row r="11651" spans="4:4" customFormat="1" x14ac:dyDescent="0.35">
      <c r="D11651" s="35"/>
    </row>
    <row r="11652" spans="4:4" customFormat="1" x14ac:dyDescent="0.35">
      <c r="D11652" s="35"/>
    </row>
    <row r="11653" spans="4:4" customFormat="1" x14ac:dyDescent="0.35">
      <c r="D11653" s="35"/>
    </row>
    <row r="11654" spans="4:4" customFormat="1" x14ac:dyDescent="0.35">
      <c r="D11654" s="35"/>
    </row>
    <row r="11655" spans="4:4" customFormat="1" x14ac:dyDescent="0.35">
      <c r="D11655" s="35"/>
    </row>
    <row r="11656" spans="4:4" customFormat="1" x14ac:dyDescent="0.35">
      <c r="D11656" s="35"/>
    </row>
    <row r="11657" spans="4:4" customFormat="1" x14ac:dyDescent="0.35">
      <c r="D11657" s="35"/>
    </row>
    <row r="11658" spans="4:4" customFormat="1" x14ac:dyDescent="0.35">
      <c r="D11658" s="35"/>
    </row>
    <row r="11659" spans="4:4" customFormat="1" x14ac:dyDescent="0.35">
      <c r="D11659" s="35"/>
    </row>
    <row r="11660" spans="4:4" customFormat="1" x14ac:dyDescent="0.35">
      <c r="D11660" s="35"/>
    </row>
    <row r="11661" spans="4:4" customFormat="1" x14ac:dyDescent="0.35">
      <c r="D11661" s="35"/>
    </row>
    <row r="11662" spans="4:4" customFormat="1" x14ac:dyDescent="0.35">
      <c r="D11662" s="35"/>
    </row>
    <row r="11663" spans="4:4" customFormat="1" x14ac:dyDescent="0.35">
      <c r="D11663" s="35"/>
    </row>
    <row r="11664" spans="4:4" customFormat="1" x14ac:dyDescent="0.35">
      <c r="D11664" s="35"/>
    </row>
    <row r="11665" spans="4:4" customFormat="1" x14ac:dyDescent="0.35">
      <c r="D11665" s="35"/>
    </row>
    <row r="11666" spans="4:4" customFormat="1" x14ac:dyDescent="0.35">
      <c r="D11666" s="35"/>
    </row>
    <row r="11667" spans="4:4" customFormat="1" x14ac:dyDescent="0.35">
      <c r="D11667" s="35"/>
    </row>
    <row r="11668" spans="4:4" customFormat="1" x14ac:dyDescent="0.35">
      <c r="D11668" s="35"/>
    </row>
    <row r="11669" spans="4:4" customFormat="1" x14ac:dyDescent="0.35">
      <c r="D11669" s="35"/>
    </row>
    <row r="11670" spans="4:4" customFormat="1" x14ac:dyDescent="0.35">
      <c r="D11670" s="35"/>
    </row>
    <row r="11671" spans="4:4" customFormat="1" x14ac:dyDescent="0.35">
      <c r="D11671" s="35"/>
    </row>
    <row r="11672" spans="4:4" customFormat="1" x14ac:dyDescent="0.35">
      <c r="D11672" s="35"/>
    </row>
    <row r="11673" spans="4:4" customFormat="1" x14ac:dyDescent="0.35">
      <c r="D11673" s="35"/>
    </row>
    <row r="11674" spans="4:4" customFormat="1" x14ac:dyDescent="0.35">
      <c r="D11674" s="35"/>
    </row>
    <row r="11675" spans="4:4" customFormat="1" x14ac:dyDescent="0.35">
      <c r="D11675" s="35"/>
    </row>
    <row r="11676" spans="4:4" customFormat="1" x14ac:dyDescent="0.35">
      <c r="D11676" s="35"/>
    </row>
    <row r="11677" spans="4:4" customFormat="1" x14ac:dyDescent="0.35">
      <c r="D11677" s="35"/>
    </row>
    <row r="11678" spans="4:4" customFormat="1" x14ac:dyDescent="0.35">
      <c r="D11678" s="35"/>
    </row>
    <row r="11679" spans="4:4" customFormat="1" x14ac:dyDescent="0.35">
      <c r="D11679" s="35"/>
    </row>
    <row r="11680" spans="4:4" customFormat="1" x14ac:dyDescent="0.35">
      <c r="D11680" s="35"/>
    </row>
    <row r="11681" spans="4:4" customFormat="1" x14ac:dyDescent="0.35">
      <c r="D11681" s="35"/>
    </row>
    <row r="11682" spans="4:4" customFormat="1" x14ac:dyDescent="0.35">
      <c r="D11682" s="35"/>
    </row>
    <row r="11683" spans="4:4" customFormat="1" x14ac:dyDescent="0.35">
      <c r="D11683" s="35"/>
    </row>
    <row r="11684" spans="4:4" customFormat="1" x14ac:dyDescent="0.35">
      <c r="D11684" s="35"/>
    </row>
    <row r="11685" spans="4:4" customFormat="1" x14ac:dyDescent="0.35">
      <c r="D11685" s="35"/>
    </row>
    <row r="11686" spans="4:4" customFormat="1" x14ac:dyDescent="0.35">
      <c r="D11686" s="35"/>
    </row>
    <row r="11687" spans="4:4" customFormat="1" x14ac:dyDescent="0.35">
      <c r="D11687" s="35"/>
    </row>
    <row r="11688" spans="4:4" customFormat="1" x14ac:dyDescent="0.35">
      <c r="D11688" s="35"/>
    </row>
    <row r="11689" spans="4:4" customFormat="1" x14ac:dyDescent="0.35">
      <c r="D11689" s="35"/>
    </row>
    <row r="11690" spans="4:4" customFormat="1" x14ac:dyDescent="0.35">
      <c r="D11690" s="35"/>
    </row>
    <row r="11691" spans="4:4" customFormat="1" x14ac:dyDescent="0.35">
      <c r="D11691" s="35"/>
    </row>
    <row r="11692" spans="4:4" customFormat="1" x14ac:dyDescent="0.35">
      <c r="D11692" s="35"/>
    </row>
    <row r="11693" spans="4:4" customFormat="1" x14ac:dyDescent="0.35">
      <c r="D11693" s="35"/>
    </row>
    <row r="11694" spans="4:4" customFormat="1" x14ac:dyDescent="0.35">
      <c r="D11694" s="35"/>
    </row>
    <row r="11695" spans="4:4" customFormat="1" x14ac:dyDescent="0.35">
      <c r="D11695" s="35"/>
    </row>
    <row r="11696" spans="4:4" customFormat="1" x14ac:dyDescent="0.35">
      <c r="D11696" s="35"/>
    </row>
    <row r="11697" spans="4:4" customFormat="1" x14ac:dyDescent="0.35">
      <c r="D11697" s="35"/>
    </row>
    <row r="11698" spans="4:4" customFormat="1" x14ac:dyDescent="0.35">
      <c r="D11698" s="35"/>
    </row>
    <row r="11699" spans="4:4" customFormat="1" x14ac:dyDescent="0.35">
      <c r="D11699" s="35"/>
    </row>
    <row r="11700" spans="4:4" customFormat="1" x14ac:dyDescent="0.35">
      <c r="D11700" s="35"/>
    </row>
    <row r="11701" spans="4:4" customFormat="1" x14ac:dyDescent="0.35">
      <c r="D11701" s="35"/>
    </row>
    <row r="11702" spans="4:4" customFormat="1" x14ac:dyDescent="0.35">
      <c r="D11702" s="35"/>
    </row>
    <row r="11703" spans="4:4" customFormat="1" x14ac:dyDescent="0.35">
      <c r="D11703" s="35"/>
    </row>
    <row r="11704" spans="4:4" customFormat="1" x14ac:dyDescent="0.35">
      <c r="D11704" s="35"/>
    </row>
    <row r="11705" spans="4:4" customFormat="1" x14ac:dyDescent="0.35">
      <c r="D11705" s="35"/>
    </row>
    <row r="11706" spans="4:4" customFormat="1" x14ac:dyDescent="0.35">
      <c r="D11706" s="35"/>
    </row>
    <row r="11707" spans="4:4" customFormat="1" x14ac:dyDescent="0.35">
      <c r="D11707" s="35"/>
    </row>
    <row r="11708" spans="4:4" customFormat="1" x14ac:dyDescent="0.35">
      <c r="D11708" s="35"/>
    </row>
    <row r="11709" spans="4:4" customFormat="1" x14ac:dyDescent="0.35">
      <c r="D11709" s="35"/>
    </row>
    <row r="11710" spans="4:4" customFormat="1" x14ac:dyDescent="0.35">
      <c r="D11710" s="35"/>
    </row>
    <row r="11711" spans="4:4" customFormat="1" x14ac:dyDescent="0.35">
      <c r="D11711" s="35"/>
    </row>
    <row r="11712" spans="4:4" customFormat="1" x14ac:dyDescent="0.35">
      <c r="D11712" s="35"/>
    </row>
    <row r="11713" spans="4:4" customFormat="1" x14ac:dyDescent="0.35">
      <c r="D11713" s="35"/>
    </row>
    <row r="11714" spans="4:4" customFormat="1" x14ac:dyDescent="0.35">
      <c r="D11714" s="35"/>
    </row>
    <row r="11715" spans="4:4" customFormat="1" x14ac:dyDescent="0.35">
      <c r="D11715" s="35"/>
    </row>
    <row r="11716" spans="4:4" customFormat="1" x14ac:dyDescent="0.35">
      <c r="D11716" s="35"/>
    </row>
    <row r="11717" spans="4:4" customFormat="1" x14ac:dyDescent="0.35">
      <c r="D11717" s="35"/>
    </row>
    <row r="11718" spans="4:4" customFormat="1" x14ac:dyDescent="0.35">
      <c r="D11718" s="35"/>
    </row>
    <row r="11719" spans="4:4" customFormat="1" x14ac:dyDescent="0.35">
      <c r="D11719" s="35"/>
    </row>
    <row r="11720" spans="4:4" customFormat="1" x14ac:dyDescent="0.35">
      <c r="D11720" s="35"/>
    </row>
    <row r="11721" spans="4:4" customFormat="1" x14ac:dyDescent="0.35">
      <c r="D11721" s="35"/>
    </row>
    <row r="11722" spans="4:4" customFormat="1" x14ac:dyDescent="0.35">
      <c r="D11722" s="35"/>
    </row>
    <row r="11723" spans="4:4" customFormat="1" x14ac:dyDescent="0.35">
      <c r="D11723" s="35"/>
    </row>
    <row r="11724" spans="4:4" customFormat="1" x14ac:dyDescent="0.35">
      <c r="D11724" s="35"/>
    </row>
    <row r="11725" spans="4:4" customFormat="1" x14ac:dyDescent="0.35">
      <c r="D11725" s="35"/>
    </row>
    <row r="11726" spans="4:4" customFormat="1" x14ac:dyDescent="0.35">
      <c r="D11726" s="35"/>
    </row>
    <row r="11727" spans="4:4" customFormat="1" x14ac:dyDescent="0.35">
      <c r="D11727" s="35"/>
    </row>
    <row r="11728" spans="4:4" customFormat="1" x14ac:dyDescent="0.35">
      <c r="D11728" s="35"/>
    </row>
    <row r="11729" spans="4:4" customFormat="1" x14ac:dyDescent="0.35">
      <c r="D11729" s="35"/>
    </row>
    <row r="11730" spans="4:4" customFormat="1" x14ac:dyDescent="0.35">
      <c r="D11730" s="35"/>
    </row>
    <row r="11731" spans="4:4" customFormat="1" x14ac:dyDescent="0.35">
      <c r="D11731" s="35"/>
    </row>
    <row r="11732" spans="4:4" customFormat="1" x14ac:dyDescent="0.35">
      <c r="D11732" s="35"/>
    </row>
    <row r="11733" spans="4:4" customFormat="1" x14ac:dyDescent="0.35">
      <c r="D11733" s="35"/>
    </row>
    <row r="11734" spans="4:4" customFormat="1" x14ac:dyDescent="0.35">
      <c r="D11734" s="35"/>
    </row>
    <row r="11735" spans="4:4" customFormat="1" x14ac:dyDescent="0.35">
      <c r="D11735" s="35"/>
    </row>
    <row r="11736" spans="4:4" customFormat="1" x14ac:dyDescent="0.35">
      <c r="D11736" s="35"/>
    </row>
    <row r="11737" spans="4:4" customFormat="1" x14ac:dyDescent="0.35">
      <c r="D11737" s="35"/>
    </row>
    <row r="11738" spans="4:4" customFormat="1" x14ac:dyDescent="0.35">
      <c r="D11738" s="35"/>
    </row>
    <row r="11739" spans="4:4" customFormat="1" x14ac:dyDescent="0.35">
      <c r="D11739" s="35"/>
    </row>
    <row r="11740" spans="4:4" customFormat="1" x14ac:dyDescent="0.35">
      <c r="D11740" s="35"/>
    </row>
    <row r="11741" spans="4:4" customFormat="1" x14ac:dyDescent="0.35">
      <c r="D11741" s="35"/>
    </row>
    <row r="11742" spans="4:4" customFormat="1" x14ac:dyDescent="0.35">
      <c r="D11742" s="35"/>
    </row>
    <row r="11743" spans="4:4" customFormat="1" x14ac:dyDescent="0.35">
      <c r="D11743" s="35"/>
    </row>
    <row r="11744" spans="4:4" customFormat="1" x14ac:dyDescent="0.35">
      <c r="D11744" s="35"/>
    </row>
    <row r="11745" spans="4:4" customFormat="1" x14ac:dyDescent="0.35">
      <c r="D11745" s="35"/>
    </row>
    <row r="11746" spans="4:4" customFormat="1" x14ac:dyDescent="0.35">
      <c r="D11746" s="35"/>
    </row>
    <row r="11747" spans="4:4" customFormat="1" x14ac:dyDescent="0.35">
      <c r="D11747" s="35"/>
    </row>
    <row r="11748" spans="4:4" customFormat="1" x14ac:dyDescent="0.35">
      <c r="D11748" s="35"/>
    </row>
    <row r="11749" spans="4:4" customFormat="1" x14ac:dyDescent="0.35">
      <c r="D11749" s="35"/>
    </row>
    <row r="11750" spans="4:4" customFormat="1" x14ac:dyDescent="0.35">
      <c r="D11750" s="35"/>
    </row>
    <row r="11751" spans="4:4" customFormat="1" x14ac:dyDescent="0.35">
      <c r="D11751" s="35"/>
    </row>
    <row r="11752" spans="4:4" customFormat="1" x14ac:dyDescent="0.35">
      <c r="D11752" s="35"/>
    </row>
    <row r="11753" spans="4:4" customFormat="1" x14ac:dyDescent="0.35">
      <c r="D11753" s="35"/>
    </row>
    <row r="11754" spans="4:4" customFormat="1" x14ac:dyDescent="0.35">
      <c r="D11754" s="35"/>
    </row>
    <row r="11755" spans="4:4" customFormat="1" x14ac:dyDescent="0.35">
      <c r="D11755" s="35"/>
    </row>
    <row r="11756" spans="4:4" customFormat="1" x14ac:dyDescent="0.35">
      <c r="D11756" s="35"/>
    </row>
    <row r="11757" spans="4:4" customFormat="1" x14ac:dyDescent="0.35">
      <c r="D11757" s="35"/>
    </row>
    <row r="11758" spans="4:4" customFormat="1" x14ac:dyDescent="0.35">
      <c r="D11758" s="35"/>
    </row>
    <row r="11759" spans="4:4" customFormat="1" x14ac:dyDescent="0.35">
      <c r="D11759" s="35"/>
    </row>
    <row r="11760" spans="4:4" customFormat="1" x14ac:dyDescent="0.35">
      <c r="D11760" s="35"/>
    </row>
    <row r="11761" spans="4:4" customFormat="1" x14ac:dyDescent="0.35">
      <c r="D11761" s="35"/>
    </row>
    <row r="11762" spans="4:4" customFormat="1" x14ac:dyDescent="0.35">
      <c r="D11762" s="35"/>
    </row>
    <row r="11763" spans="4:4" customFormat="1" x14ac:dyDescent="0.35">
      <c r="D11763" s="35"/>
    </row>
    <row r="11764" spans="4:4" customFormat="1" x14ac:dyDescent="0.35">
      <c r="D11764" s="35"/>
    </row>
    <row r="11765" spans="4:4" customFormat="1" x14ac:dyDescent="0.35">
      <c r="D11765" s="35"/>
    </row>
    <row r="11766" spans="4:4" customFormat="1" x14ac:dyDescent="0.35">
      <c r="D11766" s="35"/>
    </row>
    <row r="11767" spans="4:4" customFormat="1" x14ac:dyDescent="0.35">
      <c r="D11767" s="35"/>
    </row>
    <row r="11768" spans="4:4" customFormat="1" x14ac:dyDescent="0.35">
      <c r="D11768" s="35"/>
    </row>
    <row r="11769" spans="4:4" customFormat="1" x14ac:dyDescent="0.35">
      <c r="D11769" s="35"/>
    </row>
    <row r="11770" spans="4:4" customFormat="1" x14ac:dyDescent="0.35">
      <c r="D11770" s="35"/>
    </row>
    <row r="11771" spans="4:4" customFormat="1" x14ac:dyDescent="0.35">
      <c r="D11771" s="35"/>
    </row>
    <row r="11772" spans="4:4" customFormat="1" x14ac:dyDescent="0.35">
      <c r="D11772" s="35"/>
    </row>
    <row r="11773" spans="4:4" customFormat="1" x14ac:dyDescent="0.35">
      <c r="D11773" s="35"/>
    </row>
    <row r="11774" spans="4:4" customFormat="1" x14ac:dyDescent="0.35">
      <c r="D11774" s="35"/>
    </row>
    <row r="11775" spans="4:4" customFormat="1" x14ac:dyDescent="0.35">
      <c r="D11775" s="35"/>
    </row>
    <row r="11776" spans="4:4" customFormat="1" x14ac:dyDescent="0.35">
      <c r="D11776" s="35"/>
    </row>
    <row r="11777" spans="4:4" customFormat="1" x14ac:dyDescent="0.35">
      <c r="D11777" s="35"/>
    </row>
    <row r="11778" spans="4:4" customFormat="1" x14ac:dyDescent="0.35">
      <c r="D11778" s="35"/>
    </row>
    <row r="11779" spans="4:4" customFormat="1" x14ac:dyDescent="0.35">
      <c r="D11779" s="35"/>
    </row>
    <row r="11780" spans="4:4" customFormat="1" x14ac:dyDescent="0.35">
      <c r="D11780" s="35"/>
    </row>
    <row r="11781" spans="4:4" customFormat="1" x14ac:dyDescent="0.35">
      <c r="D11781" s="35"/>
    </row>
    <row r="11782" spans="4:4" customFormat="1" x14ac:dyDescent="0.35">
      <c r="D11782" s="35"/>
    </row>
    <row r="11783" spans="4:4" customFormat="1" x14ac:dyDescent="0.35">
      <c r="D11783" s="35"/>
    </row>
    <row r="11784" spans="4:4" customFormat="1" x14ac:dyDescent="0.35">
      <c r="D11784" s="35"/>
    </row>
    <row r="11785" spans="4:4" customFormat="1" x14ac:dyDescent="0.35">
      <c r="D11785" s="35"/>
    </row>
    <row r="11786" spans="4:4" customFormat="1" x14ac:dyDescent="0.35">
      <c r="D11786" s="35"/>
    </row>
    <row r="11787" spans="4:4" customFormat="1" x14ac:dyDescent="0.35">
      <c r="D11787" s="35"/>
    </row>
    <row r="11788" spans="4:4" customFormat="1" x14ac:dyDescent="0.35">
      <c r="D11788" s="35"/>
    </row>
    <row r="11789" spans="4:4" customFormat="1" x14ac:dyDescent="0.35">
      <c r="D11789" s="35"/>
    </row>
    <row r="11790" spans="4:4" customFormat="1" x14ac:dyDescent="0.35">
      <c r="D11790" s="35"/>
    </row>
    <row r="11791" spans="4:4" customFormat="1" x14ac:dyDescent="0.35">
      <c r="D11791" s="35"/>
    </row>
    <row r="11792" spans="4:4" customFormat="1" x14ac:dyDescent="0.35">
      <c r="D11792" s="35"/>
    </row>
    <row r="11793" spans="4:4" customFormat="1" x14ac:dyDescent="0.35">
      <c r="D11793" s="35"/>
    </row>
    <row r="11794" spans="4:4" customFormat="1" x14ac:dyDescent="0.35">
      <c r="D11794" s="35"/>
    </row>
    <row r="11795" spans="4:4" customFormat="1" x14ac:dyDescent="0.35">
      <c r="D11795" s="35"/>
    </row>
    <row r="11796" spans="4:4" customFormat="1" x14ac:dyDescent="0.35">
      <c r="D11796" s="35"/>
    </row>
    <row r="11797" spans="4:4" customFormat="1" x14ac:dyDescent="0.35">
      <c r="D11797" s="35"/>
    </row>
    <row r="11798" spans="4:4" customFormat="1" x14ac:dyDescent="0.35">
      <c r="D11798" s="35"/>
    </row>
    <row r="11799" spans="4:4" customFormat="1" x14ac:dyDescent="0.35">
      <c r="D11799" s="35"/>
    </row>
    <row r="11800" spans="4:4" customFormat="1" x14ac:dyDescent="0.35">
      <c r="D11800" s="35"/>
    </row>
    <row r="11801" spans="4:4" customFormat="1" x14ac:dyDescent="0.35">
      <c r="D11801" s="35"/>
    </row>
    <row r="11802" spans="4:4" customFormat="1" x14ac:dyDescent="0.35">
      <c r="D11802" s="35"/>
    </row>
    <row r="11803" spans="4:4" customFormat="1" x14ac:dyDescent="0.35">
      <c r="D11803" s="35"/>
    </row>
    <row r="11804" spans="4:4" customFormat="1" x14ac:dyDescent="0.35">
      <c r="D11804" s="35"/>
    </row>
    <row r="11805" spans="4:4" customFormat="1" x14ac:dyDescent="0.35">
      <c r="D11805" s="35"/>
    </row>
    <row r="11806" spans="4:4" customFormat="1" x14ac:dyDescent="0.35">
      <c r="D11806" s="35"/>
    </row>
    <row r="11807" spans="4:4" customFormat="1" x14ac:dyDescent="0.35">
      <c r="D11807" s="35"/>
    </row>
    <row r="11808" spans="4:4" customFormat="1" x14ac:dyDescent="0.35">
      <c r="D11808" s="35"/>
    </row>
    <row r="11809" spans="4:4" customFormat="1" x14ac:dyDescent="0.35">
      <c r="D11809" s="35"/>
    </row>
    <row r="11810" spans="4:4" customFormat="1" x14ac:dyDescent="0.35">
      <c r="D11810" s="35"/>
    </row>
    <row r="11811" spans="4:4" customFormat="1" x14ac:dyDescent="0.35">
      <c r="D11811" s="35"/>
    </row>
    <row r="11812" spans="4:4" customFormat="1" x14ac:dyDescent="0.35">
      <c r="D11812" s="35"/>
    </row>
    <row r="11813" spans="4:4" customFormat="1" x14ac:dyDescent="0.35">
      <c r="D11813" s="35"/>
    </row>
    <row r="11814" spans="4:4" customFormat="1" x14ac:dyDescent="0.35">
      <c r="D11814" s="35"/>
    </row>
    <row r="11815" spans="4:4" customFormat="1" x14ac:dyDescent="0.35">
      <c r="D11815" s="35"/>
    </row>
    <row r="11816" spans="4:4" customFormat="1" x14ac:dyDescent="0.35">
      <c r="D11816" s="35"/>
    </row>
    <row r="11817" spans="4:4" customFormat="1" x14ac:dyDescent="0.35">
      <c r="D11817" s="35"/>
    </row>
    <row r="11818" spans="4:4" customFormat="1" x14ac:dyDescent="0.35">
      <c r="D11818" s="35"/>
    </row>
    <row r="11819" spans="4:4" customFormat="1" x14ac:dyDescent="0.35">
      <c r="D11819" s="35"/>
    </row>
    <row r="11820" spans="4:4" customFormat="1" x14ac:dyDescent="0.35">
      <c r="D11820" s="35"/>
    </row>
    <row r="11821" spans="4:4" customFormat="1" x14ac:dyDescent="0.35">
      <c r="D11821" s="35"/>
    </row>
    <row r="11822" spans="4:4" customFormat="1" x14ac:dyDescent="0.35">
      <c r="D11822" s="35"/>
    </row>
    <row r="11823" spans="4:4" customFormat="1" x14ac:dyDescent="0.35">
      <c r="D11823" s="35"/>
    </row>
    <row r="11824" spans="4:4" customFormat="1" x14ac:dyDescent="0.35">
      <c r="D11824" s="35"/>
    </row>
    <row r="11825" spans="4:4" customFormat="1" x14ac:dyDescent="0.35">
      <c r="D11825" s="35"/>
    </row>
    <row r="11826" spans="4:4" customFormat="1" x14ac:dyDescent="0.35">
      <c r="D11826" s="35"/>
    </row>
    <row r="11827" spans="4:4" customFormat="1" x14ac:dyDescent="0.35">
      <c r="D11827" s="35"/>
    </row>
    <row r="11828" spans="4:4" customFormat="1" x14ac:dyDescent="0.35">
      <c r="D11828" s="35"/>
    </row>
    <row r="11829" spans="4:4" customFormat="1" x14ac:dyDescent="0.35">
      <c r="D11829" s="35"/>
    </row>
    <row r="11830" spans="4:4" customFormat="1" x14ac:dyDescent="0.35">
      <c r="D11830" s="35"/>
    </row>
    <row r="11831" spans="4:4" customFormat="1" x14ac:dyDescent="0.35">
      <c r="D11831" s="35"/>
    </row>
    <row r="11832" spans="4:4" customFormat="1" x14ac:dyDescent="0.35">
      <c r="D11832" s="35"/>
    </row>
    <row r="11833" spans="4:4" customFormat="1" x14ac:dyDescent="0.35">
      <c r="D11833" s="35"/>
    </row>
    <row r="11834" spans="4:4" customFormat="1" x14ac:dyDescent="0.35">
      <c r="D11834" s="35"/>
    </row>
    <row r="11835" spans="4:4" customFormat="1" x14ac:dyDescent="0.35">
      <c r="D11835" s="35"/>
    </row>
    <row r="11836" spans="4:4" customFormat="1" x14ac:dyDescent="0.35">
      <c r="D11836" s="35"/>
    </row>
    <row r="11837" spans="4:4" customFormat="1" x14ac:dyDescent="0.35">
      <c r="D11837" s="35"/>
    </row>
    <row r="11838" spans="4:4" customFormat="1" x14ac:dyDescent="0.35">
      <c r="D11838" s="35"/>
    </row>
    <row r="11839" spans="4:4" customFormat="1" x14ac:dyDescent="0.35">
      <c r="D11839" s="35"/>
    </row>
    <row r="11840" spans="4:4" customFormat="1" x14ac:dyDescent="0.35">
      <c r="D11840" s="35"/>
    </row>
    <row r="11841" spans="4:4" customFormat="1" x14ac:dyDescent="0.35">
      <c r="D11841" s="35"/>
    </row>
    <row r="11842" spans="4:4" customFormat="1" x14ac:dyDescent="0.35">
      <c r="D11842" s="35"/>
    </row>
    <row r="11843" spans="4:4" customFormat="1" x14ac:dyDescent="0.35">
      <c r="D11843" s="35"/>
    </row>
    <row r="11844" spans="4:4" customFormat="1" x14ac:dyDescent="0.35">
      <c r="D11844" s="35"/>
    </row>
    <row r="11845" spans="4:4" customFormat="1" x14ac:dyDescent="0.35">
      <c r="D11845" s="35"/>
    </row>
    <row r="11846" spans="4:4" customFormat="1" x14ac:dyDescent="0.35">
      <c r="D11846" s="35"/>
    </row>
    <row r="11847" spans="4:4" customFormat="1" x14ac:dyDescent="0.35">
      <c r="D11847" s="35"/>
    </row>
    <row r="11848" spans="4:4" customFormat="1" x14ac:dyDescent="0.35">
      <c r="D11848" s="35"/>
    </row>
    <row r="11849" spans="4:4" customFormat="1" x14ac:dyDescent="0.35">
      <c r="D11849" s="35"/>
    </row>
    <row r="11850" spans="4:4" customFormat="1" x14ac:dyDescent="0.35">
      <c r="D11850" s="35"/>
    </row>
    <row r="11851" spans="4:4" customFormat="1" x14ac:dyDescent="0.35">
      <c r="D11851" s="35"/>
    </row>
    <row r="11852" spans="4:4" customFormat="1" x14ac:dyDescent="0.35">
      <c r="D11852" s="35"/>
    </row>
    <row r="11853" spans="4:4" customFormat="1" x14ac:dyDescent="0.35">
      <c r="D11853" s="35"/>
    </row>
    <row r="11854" spans="4:4" customFormat="1" x14ac:dyDescent="0.35">
      <c r="D11854" s="35"/>
    </row>
    <row r="11855" spans="4:4" customFormat="1" x14ac:dyDescent="0.35">
      <c r="D11855" s="35"/>
    </row>
    <row r="11856" spans="4:4" customFormat="1" x14ac:dyDescent="0.35">
      <c r="D11856" s="35"/>
    </row>
    <row r="11857" spans="4:4" customFormat="1" x14ac:dyDescent="0.35">
      <c r="D11857" s="35"/>
    </row>
    <row r="11858" spans="4:4" customFormat="1" x14ac:dyDescent="0.35">
      <c r="D11858" s="35"/>
    </row>
    <row r="11859" spans="4:4" customFormat="1" x14ac:dyDescent="0.35">
      <c r="D11859" s="35"/>
    </row>
    <row r="11860" spans="4:4" customFormat="1" x14ac:dyDescent="0.35">
      <c r="D11860" s="35"/>
    </row>
    <row r="11861" spans="4:4" customFormat="1" x14ac:dyDescent="0.35">
      <c r="D11861" s="35"/>
    </row>
    <row r="11862" spans="4:4" customFormat="1" x14ac:dyDescent="0.35">
      <c r="D11862" s="35"/>
    </row>
    <row r="11863" spans="4:4" customFormat="1" x14ac:dyDescent="0.35">
      <c r="D11863" s="35"/>
    </row>
    <row r="11864" spans="4:4" customFormat="1" x14ac:dyDescent="0.35">
      <c r="D11864" s="35"/>
    </row>
    <row r="11865" spans="4:4" customFormat="1" x14ac:dyDescent="0.35">
      <c r="D11865" s="35"/>
    </row>
    <row r="11866" spans="4:4" customFormat="1" x14ac:dyDescent="0.35">
      <c r="D11866" s="35"/>
    </row>
    <row r="11867" spans="4:4" customFormat="1" x14ac:dyDescent="0.35">
      <c r="D11867" s="35"/>
    </row>
    <row r="11868" spans="4:4" customFormat="1" x14ac:dyDescent="0.35">
      <c r="D11868" s="35"/>
    </row>
    <row r="11869" spans="4:4" customFormat="1" x14ac:dyDescent="0.35">
      <c r="D11869" s="35"/>
    </row>
    <row r="11870" spans="4:4" customFormat="1" x14ac:dyDescent="0.35">
      <c r="D11870" s="35"/>
    </row>
    <row r="11871" spans="4:4" customFormat="1" x14ac:dyDescent="0.35">
      <c r="D11871" s="35"/>
    </row>
    <row r="11872" spans="4:4" customFormat="1" x14ac:dyDescent="0.35">
      <c r="D11872" s="35"/>
    </row>
    <row r="11873" spans="4:4" customFormat="1" x14ac:dyDescent="0.35">
      <c r="D11873" s="35"/>
    </row>
    <row r="11874" spans="4:4" customFormat="1" x14ac:dyDescent="0.35">
      <c r="D11874" s="35"/>
    </row>
    <row r="11875" spans="4:4" customFormat="1" x14ac:dyDescent="0.35">
      <c r="D11875" s="35"/>
    </row>
    <row r="11876" spans="4:4" customFormat="1" x14ac:dyDescent="0.35">
      <c r="D11876" s="35"/>
    </row>
    <row r="11877" spans="4:4" customFormat="1" x14ac:dyDescent="0.35">
      <c r="D11877" s="35"/>
    </row>
    <row r="11878" spans="4:4" customFormat="1" x14ac:dyDescent="0.35">
      <c r="D11878" s="35"/>
    </row>
    <row r="11879" spans="4:4" customFormat="1" x14ac:dyDescent="0.35">
      <c r="D11879" s="35"/>
    </row>
    <row r="11880" spans="4:4" customFormat="1" x14ac:dyDescent="0.35">
      <c r="D11880" s="35"/>
    </row>
    <row r="11881" spans="4:4" customFormat="1" x14ac:dyDescent="0.35">
      <c r="D11881" s="35"/>
    </row>
    <row r="11882" spans="4:4" customFormat="1" x14ac:dyDescent="0.35">
      <c r="D11882" s="35"/>
    </row>
    <row r="11883" spans="4:4" customFormat="1" x14ac:dyDescent="0.35">
      <c r="D11883" s="35"/>
    </row>
    <row r="11884" spans="4:4" customFormat="1" x14ac:dyDescent="0.35">
      <c r="D11884" s="35"/>
    </row>
    <row r="11885" spans="4:4" customFormat="1" x14ac:dyDescent="0.35">
      <c r="D11885" s="35"/>
    </row>
    <row r="11886" spans="4:4" customFormat="1" x14ac:dyDescent="0.35">
      <c r="D11886" s="35"/>
    </row>
    <row r="11887" spans="4:4" customFormat="1" x14ac:dyDescent="0.35">
      <c r="D11887" s="35"/>
    </row>
    <row r="11888" spans="4:4" customFormat="1" x14ac:dyDescent="0.35">
      <c r="D11888" s="35"/>
    </row>
    <row r="11889" spans="4:4" customFormat="1" x14ac:dyDescent="0.35">
      <c r="D11889" s="35"/>
    </row>
    <row r="11890" spans="4:4" customFormat="1" x14ac:dyDescent="0.35">
      <c r="D11890" s="35"/>
    </row>
    <row r="11891" spans="4:4" customFormat="1" x14ac:dyDescent="0.35">
      <c r="D11891" s="35"/>
    </row>
    <row r="11892" spans="4:4" customFormat="1" x14ac:dyDescent="0.35">
      <c r="D11892" s="35"/>
    </row>
    <row r="11893" spans="4:4" customFormat="1" x14ac:dyDescent="0.35">
      <c r="D11893" s="35"/>
    </row>
    <row r="11894" spans="4:4" customFormat="1" x14ac:dyDescent="0.35">
      <c r="D11894" s="35"/>
    </row>
    <row r="11895" spans="4:4" customFormat="1" x14ac:dyDescent="0.35">
      <c r="D11895" s="35"/>
    </row>
    <row r="11896" spans="4:4" customFormat="1" x14ac:dyDescent="0.35">
      <c r="D11896" s="35"/>
    </row>
    <row r="11897" spans="4:4" customFormat="1" x14ac:dyDescent="0.35">
      <c r="D11897" s="35"/>
    </row>
    <row r="11898" spans="4:4" customFormat="1" x14ac:dyDescent="0.35">
      <c r="D11898" s="35"/>
    </row>
    <row r="11899" spans="4:4" customFormat="1" x14ac:dyDescent="0.35">
      <c r="D11899" s="35"/>
    </row>
    <row r="11900" spans="4:4" customFormat="1" x14ac:dyDescent="0.35">
      <c r="D11900" s="35"/>
    </row>
    <row r="11901" spans="4:4" customFormat="1" x14ac:dyDescent="0.35">
      <c r="D11901" s="35"/>
    </row>
    <row r="11902" spans="4:4" customFormat="1" x14ac:dyDescent="0.35">
      <c r="D11902" s="35"/>
    </row>
    <row r="11903" spans="4:4" customFormat="1" x14ac:dyDescent="0.35">
      <c r="D11903" s="35"/>
    </row>
    <row r="11904" spans="4:4" customFormat="1" x14ac:dyDescent="0.35">
      <c r="D11904" s="35"/>
    </row>
    <row r="11905" spans="4:4" customFormat="1" x14ac:dyDescent="0.35">
      <c r="D11905" s="35"/>
    </row>
    <row r="11906" spans="4:4" customFormat="1" x14ac:dyDescent="0.35">
      <c r="D11906" s="35"/>
    </row>
    <row r="11907" spans="4:4" customFormat="1" x14ac:dyDescent="0.35">
      <c r="D11907" s="35"/>
    </row>
    <row r="11908" spans="4:4" customFormat="1" x14ac:dyDescent="0.35">
      <c r="D11908" s="35"/>
    </row>
    <row r="11909" spans="4:4" customFormat="1" x14ac:dyDescent="0.35">
      <c r="D11909" s="35"/>
    </row>
    <row r="11910" spans="4:4" customFormat="1" x14ac:dyDescent="0.35">
      <c r="D11910" s="35"/>
    </row>
    <row r="11911" spans="4:4" customFormat="1" x14ac:dyDescent="0.35">
      <c r="D11911" s="35"/>
    </row>
    <row r="11912" spans="4:4" customFormat="1" x14ac:dyDescent="0.35">
      <c r="D11912" s="35"/>
    </row>
    <row r="11913" spans="4:4" customFormat="1" x14ac:dyDescent="0.35">
      <c r="D11913" s="35"/>
    </row>
    <row r="11914" spans="4:4" customFormat="1" x14ac:dyDescent="0.35">
      <c r="D11914" s="35"/>
    </row>
    <row r="11915" spans="4:4" customFormat="1" x14ac:dyDescent="0.35">
      <c r="D11915" s="35"/>
    </row>
    <row r="11916" spans="4:4" customFormat="1" x14ac:dyDescent="0.35">
      <c r="D11916" s="35"/>
    </row>
    <row r="11917" spans="4:4" customFormat="1" x14ac:dyDescent="0.35">
      <c r="D11917" s="35"/>
    </row>
    <row r="11918" spans="4:4" customFormat="1" x14ac:dyDescent="0.35">
      <c r="D11918" s="35"/>
    </row>
    <row r="11919" spans="4:4" customFormat="1" x14ac:dyDescent="0.35">
      <c r="D11919" s="35"/>
    </row>
    <row r="11920" spans="4:4" customFormat="1" x14ac:dyDescent="0.35">
      <c r="D11920" s="35"/>
    </row>
    <row r="11921" spans="4:4" customFormat="1" x14ac:dyDescent="0.35">
      <c r="D11921" s="35"/>
    </row>
    <row r="11922" spans="4:4" customFormat="1" x14ac:dyDescent="0.35">
      <c r="D11922" s="35"/>
    </row>
    <row r="11923" spans="4:4" customFormat="1" x14ac:dyDescent="0.35">
      <c r="D11923" s="35"/>
    </row>
    <row r="11924" spans="4:4" customFormat="1" x14ac:dyDescent="0.35">
      <c r="D11924" s="35"/>
    </row>
    <row r="11925" spans="4:4" customFormat="1" x14ac:dyDescent="0.35">
      <c r="D11925" s="35"/>
    </row>
    <row r="11926" spans="4:4" customFormat="1" x14ac:dyDescent="0.35">
      <c r="D11926" s="35"/>
    </row>
    <row r="11927" spans="4:4" customFormat="1" x14ac:dyDescent="0.35">
      <c r="D11927" s="35"/>
    </row>
    <row r="11928" spans="4:4" customFormat="1" x14ac:dyDescent="0.35">
      <c r="D11928" s="35"/>
    </row>
    <row r="11929" spans="4:4" customFormat="1" x14ac:dyDescent="0.35">
      <c r="D11929" s="35"/>
    </row>
    <row r="11930" spans="4:4" customFormat="1" x14ac:dyDescent="0.35">
      <c r="D11930" s="35"/>
    </row>
    <row r="11931" spans="4:4" customFormat="1" x14ac:dyDescent="0.35">
      <c r="D11931" s="35"/>
    </row>
    <row r="11932" spans="4:4" customFormat="1" x14ac:dyDescent="0.35">
      <c r="D11932" s="35"/>
    </row>
    <row r="11933" spans="4:4" customFormat="1" x14ac:dyDescent="0.35">
      <c r="D11933" s="35"/>
    </row>
    <row r="11934" spans="4:4" customFormat="1" x14ac:dyDescent="0.35">
      <c r="D11934" s="35"/>
    </row>
    <row r="11935" spans="4:4" customFormat="1" x14ac:dyDescent="0.35">
      <c r="D11935" s="35"/>
    </row>
    <row r="11936" spans="4:4" customFormat="1" x14ac:dyDescent="0.35">
      <c r="D11936" s="35"/>
    </row>
    <row r="11937" spans="4:4" customFormat="1" x14ac:dyDescent="0.35">
      <c r="D11937" s="35"/>
    </row>
    <row r="11938" spans="4:4" customFormat="1" x14ac:dyDescent="0.35">
      <c r="D11938" s="35"/>
    </row>
    <row r="11939" spans="4:4" customFormat="1" x14ac:dyDescent="0.35">
      <c r="D11939" s="35"/>
    </row>
    <row r="11940" spans="4:4" customFormat="1" x14ac:dyDescent="0.35">
      <c r="D11940" s="35"/>
    </row>
    <row r="11941" spans="4:4" customFormat="1" x14ac:dyDescent="0.35">
      <c r="D11941" s="35"/>
    </row>
    <row r="11942" spans="4:4" customFormat="1" x14ac:dyDescent="0.35">
      <c r="D11942" s="35"/>
    </row>
    <row r="11943" spans="4:4" customFormat="1" x14ac:dyDescent="0.35">
      <c r="D11943" s="35"/>
    </row>
    <row r="11944" spans="4:4" customFormat="1" x14ac:dyDescent="0.35">
      <c r="D11944" s="35"/>
    </row>
    <row r="11945" spans="4:4" customFormat="1" x14ac:dyDescent="0.35">
      <c r="D11945" s="35"/>
    </row>
    <row r="11946" spans="4:4" customFormat="1" x14ac:dyDescent="0.35">
      <c r="D11946" s="35"/>
    </row>
    <row r="11947" spans="4:4" customFormat="1" x14ac:dyDescent="0.35">
      <c r="D11947" s="35"/>
    </row>
    <row r="11948" spans="4:4" customFormat="1" x14ac:dyDescent="0.35">
      <c r="D11948" s="35"/>
    </row>
    <row r="11949" spans="4:4" customFormat="1" x14ac:dyDescent="0.35">
      <c r="D11949" s="35"/>
    </row>
    <row r="11950" spans="4:4" customFormat="1" x14ac:dyDescent="0.35">
      <c r="D11950" s="35"/>
    </row>
    <row r="11951" spans="4:4" customFormat="1" x14ac:dyDescent="0.35">
      <c r="D11951" s="35"/>
    </row>
    <row r="11952" spans="4:4" customFormat="1" x14ac:dyDescent="0.35">
      <c r="D11952" s="35"/>
    </row>
    <row r="11953" spans="4:4" customFormat="1" x14ac:dyDescent="0.35">
      <c r="D11953" s="35"/>
    </row>
    <row r="11954" spans="4:4" customFormat="1" x14ac:dyDescent="0.35">
      <c r="D11954" s="35"/>
    </row>
    <row r="11955" spans="4:4" customFormat="1" x14ac:dyDescent="0.35">
      <c r="D11955" s="35"/>
    </row>
    <row r="11956" spans="4:4" customFormat="1" x14ac:dyDescent="0.35">
      <c r="D11956" s="35"/>
    </row>
    <row r="11957" spans="4:4" customFormat="1" x14ac:dyDescent="0.35">
      <c r="D11957" s="35"/>
    </row>
    <row r="11958" spans="4:4" customFormat="1" x14ac:dyDescent="0.35">
      <c r="D11958" s="35"/>
    </row>
    <row r="11959" spans="4:4" customFormat="1" x14ac:dyDescent="0.35">
      <c r="D11959" s="35"/>
    </row>
    <row r="11960" spans="4:4" customFormat="1" x14ac:dyDescent="0.35">
      <c r="D11960" s="35"/>
    </row>
    <row r="11961" spans="4:4" customFormat="1" x14ac:dyDescent="0.35">
      <c r="D11961" s="35"/>
    </row>
    <row r="11962" spans="4:4" customFormat="1" x14ac:dyDescent="0.35">
      <c r="D11962" s="35"/>
    </row>
    <row r="11963" spans="4:4" customFormat="1" x14ac:dyDescent="0.35">
      <c r="D11963" s="35"/>
    </row>
    <row r="11964" spans="4:4" customFormat="1" x14ac:dyDescent="0.35">
      <c r="D11964" s="35"/>
    </row>
    <row r="11965" spans="4:4" customFormat="1" x14ac:dyDescent="0.35">
      <c r="D11965" s="35"/>
    </row>
    <row r="11966" spans="4:4" customFormat="1" x14ac:dyDescent="0.35">
      <c r="D11966" s="35"/>
    </row>
    <row r="11967" spans="4:4" customFormat="1" x14ac:dyDescent="0.35">
      <c r="D11967" s="35"/>
    </row>
    <row r="11968" spans="4:4" customFormat="1" x14ac:dyDescent="0.35">
      <c r="D11968" s="35"/>
    </row>
    <row r="11969" spans="4:4" customFormat="1" x14ac:dyDescent="0.35">
      <c r="D11969" s="35"/>
    </row>
    <row r="11970" spans="4:4" customFormat="1" x14ac:dyDescent="0.35">
      <c r="D11970" s="35"/>
    </row>
    <row r="11971" spans="4:4" customFormat="1" x14ac:dyDescent="0.35">
      <c r="D11971" s="35"/>
    </row>
    <row r="11972" spans="4:4" customFormat="1" x14ac:dyDescent="0.35">
      <c r="D11972" s="35"/>
    </row>
    <row r="11973" spans="4:4" customFormat="1" x14ac:dyDescent="0.35">
      <c r="D11973" s="35"/>
    </row>
    <row r="11974" spans="4:4" customFormat="1" x14ac:dyDescent="0.35">
      <c r="D11974" s="35"/>
    </row>
    <row r="11975" spans="4:4" customFormat="1" x14ac:dyDescent="0.35">
      <c r="D11975" s="35"/>
    </row>
    <row r="11976" spans="4:4" customFormat="1" x14ac:dyDescent="0.35">
      <c r="D11976" s="35"/>
    </row>
    <row r="11977" spans="4:4" customFormat="1" x14ac:dyDescent="0.35">
      <c r="D11977" s="35"/>
    </row>
    <row r="11978" spans="4:4" customFormat="1" x14ac:dyDescent="0.35">
      <c r="D11978" s="35"/>
    </row>
    <row r="11979" spans="4:4" customFormat="1" x14ac:dyDescent="0.35">
      <c r="D11979" s="35"/>
    </row>
    <row r="11980" spans="4:4" customFormat="1" x14ac:dyDescent="0.35">
      <c r="D11980" s="35"/>
    </row>
    <row r="11981" spans="4:4" customFormat="1" x14ac:dyDescent="0.35">
      <c r="D11981" s="35"/>
    </row>
    <row r="11982" spans="4:4" customFormat="1" x14ac:dyDescent="0.35">
      <c r="D11982" s="35"/>
    </row>
    <row r="11983" spans="4:4" customFormat="1" x14ac:dyDescent="0.35">
      <c r="D11983" s="35"/>
    </row>
    <row r="11984" spans="4:4" customFormat="1" x14ac:dyDescent="0.35">
      <c r="D11984" s="35"/>
    </row>
    <row r="11985" spans="4:4" customFormat="1" x14ac:dyDescent="0.35">
      <c r="D11985" s="35"/>
    </row>
    <row r="11986" spans="4:4" customFormat="1" x14ac:dyDescent="0.35">
      <c r="D11986" s="35"/>
    </row>
    <row r="11987" spans="4:4" customFormat="1" x14ac:dyDescent="0.35">
      <c r="D11987" s="35"/>
    </row>
    <row r="11988" spans="4:4" customFormat="1" x14ac:dyDescent="0.35">
      <c r="D11988" s="35"/>
    </row>
    <row r="11989" spans="4:4" customFormat="1" x14ac:dyDescent="0.35">
      <c r="D11989" s="35"/>
    </row>
    <row r="11990" spans="4:4" customFormat="1" x14ac:dyDescent="0.35">
      <c r="D11990" s="35"/>
    </row>
    <row r="11991" spans="4:4" customFormat="1" x14ac:dyDescent="0.35">
      <c r="D11991" s="35"/>
    </row>
    <row r="11992" spans="4:4" customFormat="1" x14ac:dyDescent="0.35">
      <c r="D11992" s="35"/>
    </row>
    <row r="11993" spans="4:4" customFormat="1" x14ac:dyDescent="0.35">
      <c r="D11993" s="35"/>
    </row>
    <row r="11994" spans="4:4" customFormat="1" x14ac:dyDescent="0.35">
      <c r="D11994" s="35"/>
    </row>
    <row r="11995" spans="4:4" customFormat="1" x14ac:dyDescent="0.35">
      <c r="D11995" s="35"/>
    </row>
    <row r="11996" spans="4:4" customFormat="1" x14ac:dyDescent="0.35">
      <c r="D11996" s="35"/>
    </row>
    <row r="11997" spans="4:4" customFormat="1" x14ac:dyDescent="0.35">
      <c r="D11997" s="35"/>
    </row>
    <row r="11998" spans="4:4" customFormat="1" x14ac:dyDescent="0.35">
      <c r="D11998" s="35"/>
    </row>
    <row r="11999" spans="4:4" customFormat="1" x14ac:dyDescent="0.35">
      <c r="D11999" s="35"/>
    </row>
    <row r="12000" spans="4:4" customFormat="1" x14ac:dyDescent="0.35">
      <c r="D12000" s="35"/>
    </row>
    <row r="12001" spans="4:4" customFormat="1" x14ac:dyDescent="0.35">
      <c r="D12001" s="35"/>
    </row>
    <row r="12002" spans="4:4" customFormat="1" x14ac:dyDescent="0.35">
      <c r="D12002" s="35"/>
    </row>
    <row r="12003" spans="4:4" customFormat="1" x14ac:dyDescent="0.35">
      <c r="D12003" s="35"/>
    </row>
    <row r="12004" spans="4:4" customFormat="1" x14ac:dyDescent="0.35">
      <c r="D12004" s="35"/>
    </row>
    <row r="12005" spans="4:4" customFormat="1" x14ac:dyDescent="0.35">
      <c r="D12005" s="35"/>
    </row>
    <row r="12006" spans="4:4" customFormat="1" x14ac:dyDescent="0.35">
      <c r="D12006" s="35"/>
    </row>
    <row r="12007" spans="4:4" customFormat="1" x14ac:dyDescent="0.35">
      <c r="D12007" s="35"/>
    </row>
    <row r="12008" spans="4:4" customFormat="1" x14ac:dyDescent="0.35">
      <c r="D12008" s="35"/>
    </row>
    <row r="12009" spans="4:4" customFormat="1" x14ac:dyDescent="0.35">
      <c r="D12009" s="35"/>
    </row>
    <row r="12010" spans="4:4" customFormat="1" x14ac:dyDescent="0.35">
      <c r="D12010" s="35"/>
    </row>
    <row r="12011" spans="4:4" customFormat="1" x14ac:dyDescent="0.35">
      <c r="D12011" s="35"/>
    </row>
    <row r="12012" spans="4:4" customFormat="1" x14ac:dyDescent="0.35">
      <c r="D12012" s="35"/>
    </row>
    <row r="12013" spans="4:4" customFormat="1" x14ac:dyDescent="0.35">
      <c r="D12013" s="35"/>
    </row>
    <row r="12014" spans="4:4" customFormat="1" x14ac:dyDescent="0.35">
      <c r="D12014" s="35"/>
    </row>
    <row r="12015" spans="4:4" customFormat="1" x14ac:dyDescent="0.35">
      <c r="D12015" s="35"/>
    </row>
    <row r="12016" spans="4:4" customFormat="1" x14ac:dyDescent="0.35">
      <c r="D12016" s="35"/>
    </row>
    <row r="12017" spans="4:4" customFormat="1" x14ac:dyDescent="0.35">
      <c r="D12017" s="35"/>
    </row>
    <row r="12018" spans="4:4" customFormat="1" x14ac:dyDescent="0.35">
      <c r="D12018" s="35"/>
    </row>
    <row r="12019" spans="4:4" customFormat="1" x14ac:dyDescent="0.35">
      <c r="D12019" s="35"/>
    </row>
    <row r="12020" spans="4:4" customFormat="1" x14ac:dyDescent="0.35">
      <c r="D12020" s="35"/>
    </row>
    <row r="12021" spans="4:4" customFormat="1" x14ac:dyDescent="0.35">
      <c r="D12021" s="35"/>
    </row>
    <row r="12022" spans="4:4" customFormat="1" x14ac:dyDescent="0.35">
      <c r="D12022" s="35"/>
    </row>
    <row r="12023" spans="4:4" customFormat="1" x14ac:dyDescent="0.35">
      <c r="D12023" s="35"/>
    </row>
    <row r="12024" spans="4:4" customFormat="1" x14ac:dyDescent="0.35">
      <c r="D12024" s="35"/>
    </row>
    <row r="12025" spans="4:4" customFormat="1" x14ac:dyDescent="0.35">
      <c r="D12025" s="35"/>
    </row>
    <row r="12026" spans="4:4" customFormat="1" x14ac:dyDescent="0.35">
      <c r="D12026" s="35"/>
    </row>
    <row r="12027" spans="4:4" customFormat="1" x14ac:dyDescent="0.35">
      <c r="D12027" s="35"/>
    </row>
    <row r="12028" spans="4:4" customFormat="1" x14ac:dyDescent="0.35">
      <c r="D12028" s="35"/>
    </row>
    <row r="12029" spans="4:4" customFormat="1" x14ac:dyDescent="0.35">
      <c r="D12029" s="35"/>
    </row>
    <row r="12030" spans="4:4" customFormat="1" x14ac:dyDescent="0.35">
      <c r="D12030" s="35"/>
    </row>
    <row r="12031" spans="4:4" customFormat="1" x14ac:dyDescent="0.35">
      <c r="D12031" s="35"/>
    </row>
    <row r="12032" spans="4:4" customFormat="1" x14ac:dyDescent="0.35">
      <c r="D12032" s="35"/>
    </row>
    <row r="12033" spans="4:4" customFormat="1" x14ac:dyDescent="0.35">
      <c r="D12033" s="35"/>
    </row>
    <row r="12034" spans="4:4" customFormat="1" x14ac:dyDescent="0.35">
      <c r="D12034" s="35"/>
    </row>
    <row r="12035" spans="4:4" customFormat="1" x14ac:dyDescent="0.35">
      <c r="D12035" s="35"/>
    </row>
    <row r="12036" spans="4:4" customFormat="1" x14ac:dyDescent="0.35">
      <c r="D12036" s="35"/>
    </row>
    <row r="12037" spans="4:4" customFormat="1" x14ac:dyDescent="0.35">
      <c r="D12037" s="35"/>
    </row>
    <row r="12038" spans="4:4" customFormat="1" x14ac:dyDescent="0.35">
      <c r="D12038" s="35"/>
    </row>
    <row r="12039" spans="4:4" customFormat="1" x14ac:dyDescent="0.35">
      <c r="D12039" s="35"/>
    </row>
    <row r="12040" spans="4:4" customFormat="1" x14ac:dyDescent="0.35">
      <c r="D12040" s="35"/>
    </row>
    <row r="12041" spans="4:4" customFormat="1" x14ac:dyDescent="0.35">
      <c r="D12041" s="35"/>
    </row>
    <row r="12042" spans="4:4" customFormat="1" x14ac:dyDescent="0.35">
      <c r="D12042" s="35"/>
    </row>
    <row r="12043" spans="4:4" customFormat="1" x14ac:dyDescent="0.35">
      <c r="D12043" s="35"/>
    </row>
    <row r="12044" spans="4:4" customFormat="1" x14ac:dyDescent="0.35">
      <c r="D12044" s="35"/>
    </row>
    <row r="12045" spans="4:4" customFormat="1" x14ac:dyDescent="0.35">
      <c r="D12045" s="35"/>
    </row>
    <row r="12046" spans="4:4" customFormat="1" x14ac:dyDescent="0.35">
      <c r="D12046" s="35"/>
    </row>
    <row r="12047" spans="4:4" customFormat="1" x14ac:dyDescent="0.35">
      <c r="D12047" s="35"/>
    </row>
    <row r="12048" spans="4:4" customFormat="1" x14ac:dyDescent="0.35">
      <c r="D12048" s="35"/>
    </row>
    <row r="12049" spans="4:4" customFormat="1" x14ac:dyDescent="0.35">
      <c r="D12049" s="35"/>
    </row>
    <row r="12050" spans="4:4" customFormat="1" x14ac:dyDescent="0.35">
      <c r="D12050" s="35"/>
    </row>
    <row r="12051" spans="4:4" customFormat="1" x14ac:dyDescent="0.35">
      <c r="D12051" s="35"/>
    </row>
    <row r="12052" spans="4:4" customFormat="1" x14ac:dyDescent="0.35">
      <c r="D12052" s="35"/>
    </row>
    <row r="12053" spans="4:4" customFormat="1" x14ac:dyDescent="0.35">
      <c r="D12053" s="35"/>
    </row>
    <row r="12054" spans="4:4" customFormat="1" x14ac:dyDescent="0.35">
      <c r="D12054" s="35"/>
    </row>
    <row r="12055" spans="4:4" customFormat="1" x14ac:dyDescent="0.35">
      <c r="D12055" s="35"/>
    </row>
    <row r="12056" spans="4:4" customFormat="1" x14ac:dyDescent="0.35">
      <c r="D12056" s="35"/>
    </row>
    <row r="12057" spans="4:4" customFormat="1" x14ac:dyDescent="0.35">
      <c r="D12057" s="35"/>
    </row>
    <row r="12058" spans="4:4" customFormat="1" x14ac:dyDescent="0.35">
      <c r="D12058" s="35"/>
    </row>
    <row r="12059" spans="4:4" customFormat="1" x14ac:dyDescent="0.35">
      <c r="D12059" s="35"/>
    </row>
    <row r="12060" spans="4:4" customFormat="1" x14ac:dyDescent="0.35">
      <c r="D12060" s="35"/>
    </row>
    <row r="12061" spans="4:4" customFormat="1" x14ac:dyDescent="0.35">
      <c r="D12061" s="35"/>
    </row>
    <row r="12062" spans="4:4" customFormat="1" x14ac:dyDescent="0.35">
      <c r="D12062" s="35"/>
    </row>
    <row r="12063" spans="4:4" customFormat="1" x14ac:dyDescent="0.35">
      <c r="D12063" s="35"/>
    </row>
    <row r="12064" spans="4:4" customFormat="1" x14ac:dyDescent="0.35">
      <c r="D12064" s="35"/>
    </row>
    <row r="12065" spans="4:4" customFormat="1" x14ac:dyDescent="0.35">
      <c r="D12065" s="35"/>
    </row>
    <row r="12066" spans="4:4" customFormat="1" x14ac:dyDescent="0.35">
      <c r="D12066" s="35"/>
    </row>
    <row r="12067" spans="4:4" customFormat="1" x14ac:dyDescent="0.35">
      <c r="D12067" s="35"/>
    </row>
    <row r="12068" spans="4:4" customFormat="1" x14ac:dyDescent="0.35">
      <c r="D12068" s="35"/>
    </row>
    <row r="12069" spans="4:4" customFormat="1" x14ac:dyDescent="0.35">
      <c r="D12069" s="35"/>
    </row>
    <row r="12070" spans="4:4" customFormat="1" x14ac:dyDescent="0.35">
      <c r="D12070" s="35"/>
    </row>
    <row r="12071" spans="4:4" customFormat="1" x14ac:dyDescent="0.35">
      <c r="D12071" s="35"/>
    </row>
    <row r="12072" spans="4:4" customFormat="1" x14ac:dyDescent="0.35">
      <c r="D12072" s="35"/>
    </row>
    <row r="12073" spans="4:4" customFormat="1" x14ac:dyDescent="0.35">
      <c r="D12073" s="35"/>
    </row>
    <row r="12074" spans="4:4" customFormat="1" x14ac:dyDescent="0.35">
      <c r="D12074" s="35"/>
    </row>
    <row r="12075" spans="4:4" customFormat="1" x14ac:dyDescent="0.35">
      <c r="D12075" s="35"/>
    </row>
    <row r="12076" spans="4:4" customFormat="1" x14ac:dyDescent="0.35">
      <c r="D12076" s="35"/>
    </row>
    <row r="12077" spans="4:4" customFormat="1" x14ac:dyDescent="0.35">
      <c r="D12077" s="35"/>
    </row>
    <row r="12078" spans="4:4" customFormat="1" x14ac:dyDescent="0.35">
      <c r="D12078" s="35"/>
    </row>
    <row r="12079" spans="4:4" customFormat="1" x14ac:dyDescent="0.35">
      <c r="D12079" s="35"/>
    </row>
    <row r="12080" spans="4:4" customFormat="1" x14ac:dyDescent="0.35">
      <c r="D12080" s="35"/>
    </row>
    <row r="12081" spans="4:4" customFormat="1" x14ac:dyDescent="0.35">
      <c r="D12081" s="35"/>
    </row>
    <row r="12082" spans="4:4" customFormat="1" x14ac:dyDescent="0.35">
      <c r="D12082" s="35"/>
    </row>
    <row r="12083" spans="4:4" customFormat="1" x14ac:dyDescent="0.35">
      <c r="D12083" s="35"/>
    </row>
    <row r="12084" spans="4:4" customFormat="1" x14ac:dyDescent="0.35">
      <c r="D12084" s="35"/>
    </row>
    <row r="12085" spans="4:4" customFormat="1" x14ac:dyDescent="0.35">
      <c r="D12085" s="35"/>
    </row>
    <row r="12086" spans="4:4" customFormat="1" x14ac:dyDescent="0.35">
      <c r="D12086" s="35"/>
    </row>
    <row r="12087" spans="4:4" customFormat="1" x14ac:dyDescent="0.35">
      <c r="D12087" s="35"/>
    </row>
    <row r="12088" spans="4:4" customFormat="1" x14ac:dyDescent="0.35">
      <c r="D12088" s="35"/>
    </row>
    <row r="12089" spans="4:4" customFormat="1" x14ac:dyDescent="0.35">
      <c r="D12089" s="35"/>
    </row>
    <row r="12090" spans="4:4" customFormat="1" x14ac:dyDescent="0.35">
      <c r="D12090" s="35"/>
    </row>
    <row r="12091" spans="4:4" customFormat="1" x14ac:dyDescent="0.35">
      <c r="D12091" s="35"/>
    </row>
    <row r="12092" spans="4:4" customFormat="1" x14ac:dyDescent="0.35">
      <c r="D12092" s="35"/>
    </row>
    <row r="12093" spans="4:4" customFormat="1" x14ac:dyDescent="0.35">
      <c r="D12093" s="35"/>
    </row>
    <row r="12094" spans="4:4" customFormat="1" x14ac:dyDescent="0.35">
      <c r="D12094" s="35"/>
    </row>
    <row r="12095" spans="4:4" customFormat="1" x14ac:dyDescent="0.35">
      <c r="D12095" s="35"/>
    </row>
    <row r="12096" spans="4:4" customFormat="1" x14ac:dyDescent="0.35">
      <c r="D12096" s="35"/>
    </row>
    <row r="12097" spans="4:4" customFormat="1" x14ac:dyDescent="0.35">
      <c r="D12097" s="35"/>
    </row>
    <row r="12098" spans="4:4" customFormat="1" x14ac:dyDescent="0.35">
      <c r="D12098" s="35"/>
    </row>
    <row r="12099" spans="4:4" customFormat="1" x14ac:dyDescent="0.35">
      <c r="D12099" s="35"/>
    </row>
    <row r="12100" spans="4:4" customFormat="1" x14ac:dyDescent="0.35">
      <c r="D12100" s="35"/>
    </row>
    <row r="12101" spans="4:4" customFormat="1" x14ac:dyDescent="0.35">
      <c r="D12101" s="35"/>
    </row>
    <row r="12102" spans="4:4" customFormat="1" x14ac:dyDescent="0.35">
      <c r="D12102" s="35"/>
    </row>
    <row r="12103" spans="4:4" customFormat="1" x14ac:dyDescent="0.35">
      <c r="D12103" s="35"/>
    </row>
    <row r="12104" spans="4:4" customFormat="1" x14ac:dyDescent="0.35">
      <c r="D12104" s="35"/>
    </row>
    <row r="12105" spans="4:4" customFormat="1" x14ac:dyDescent="0.35">
      <c r="D12105" s="35"/>
    </row>
    <row r="12106" spans="4:4" customFormat="1" x14ac:dyDescent="0.35">
      <c r="D12106" s="35"/>
    </row>
    <row r="12107" spans="4:4" customFormat="1" x14ac:dyDescent="0.35">
      <c r="D12107" s="35"/>
    </row>
    <row r="12108" spans="4:4" customFormat="1" x14ac:dyDescent="0.35">
      <c r="D12108" s="35"/>
    </row>
    <row r="12109" spans="4:4" customFormat="1" x14ac:dyDescent="0.35">
      <c r="D12109" s="35"/>
    </row>
    <row r="12110" spans="4:4" customFormat="1" x14ac:dyDescent="0.35">
      <c r="D12110" s="35"/>
    </row>
    <row r="12111" spans="4:4" customFormat="1" x14ac:dyDescent="0.35">
      <c r="D12111" s="35"/>
    </row>
    <row r="12112" spans="4:4" customFormat="1" x14ac:dyDescent="0.35">
      <c r="D12112" s="35"/>
    </row>
    <row r="12113" spans="4:4" customFormat="1" x14ac:dyDescent="0.35">
      <c r="D12113" s="35"/>
    </row>
    <row r="12114" spans="4:4" customFormat="1" x14ac:dyDescent="0.35">
      <c r="D12114" s="35"/>
    </row>
    <row r="12115" spans="4:4" customFormat="1" x14ac:dyDescent="0.35">
      <c r="D12115" s="35"/>
    </row>
    <row r="12116" spans="4:4" customFormat="1" x14ac:dyDescent="0.35">
      <c r="D12116" s="35"/>
    </row>
    <row r="12117" spans="4:4" customFormat="1" x14ac:dyDescent="0.35">
      <c r="D12117" s="35"/>
    </row>
    <row r="12118" spans="4:4" customFormat="1" x14ac:dyDescent="0.35">
      <c r="D12118" s="35"/>
    </row>
    <row r="12119" spans="4:4" customFormat="1" x14ac:dyDescent="0.35">
      <c r="D12119" s="35"/>
    </row>
    <row r="12120" spans="4:4" customFormat="1" x14ac:dyDescent="0.35">
      <c r="D12120" s="35"/>
    </row>
    <row r="12121" spans="4:4" customFormat="1" x14ac:dyDescent="0.35">
      <c r="D12121" s="35"/>
    </row>
    <row r="12122" spans="4:4" customFormat="1" x14ac:dyDescent="0.35">
      <c r="D12122" s="35"/>
    </row>
    <row r="12123" spans="4:4" customFormat="1" x14ac:dyDescent="0.35">
      <c r="D12123" s="35"/>
    </row>
    <row r="12124" spans="4:4" customFormat="1" x14ac:dyDescent="0.35">
      <c r="D12124" s="35"/>
    </row>
    <row r="12125" spans="4:4" customFormat="1" x14ac:dyDescent="0.35">
      <c r="D12125" s="35"/>
    </row>
    <row r="12126" spans="4:4" customFormat="1" x14ac:dyDescent="0.35">
      <c r="D12126" s="35"/>
    </row>
    <row r="12127" spans="4:4" customFormat="1" x14ac:dyDescent="0.35">
      <c r="D12127" s="35"/>
    </row>
    <row r="12128" spans="4:4" customFormat="1" x14ac:dyDescent="0.35">
      <c r="D12128" s="35"/>
    </row>
    <row r="12129" spans="4:4" customFormat="1" x14ac:dyDescent="0.35">
      <c r="D12129" s="35"/>
    </row>
    <row r="12130" spans="4:4" customFormat="1" x14ac:dyDescent="0.35">
      <c r="D12130" s="35"/>
    </row>
    <row r="12131" spans="4:4" customFormat="1" x14ac:dyDescent="0.35">
      <c r="D12131" s="35"/>
    </row>
    <row r="12132" spans="4:4" customFormat="1" x14ac:dyDescent="0.35">
      <c r="D12132" s="35"/>
    </row>
    <row r="12133" spans="4:4" customFormat="1" x14ac:dyDescent="0.35">
      <c r="D12133" s="35"/>
    </row>
    <row r="12134" spans="4:4" customFormat="1" x14ac:dyDescent="0.35">
      <c r="D12134" s="35"/>
    </row>
    <row r="12135" spans="4:4" customFormat="1" x14ac:dyDescent="0.35">
      <c r="D12135" s="35"/>
    </row>
    <row r="12136" spans="4:4" customFormat="1" x14ac:dyDescent="0.35">
      <c r="D12136" s="35"/>
    </row>
    <row r="12137" spans="4:4" customFormat="1" x14ac:dyDescent="0.35">
      <c r="D12137" s="35"/>
    </row>
    <row r="12138" spans="4:4" customFormat="1" x14ac:dyDescent="0.35">
      <c r="D12138" s="35"/>
    </row>
    <row r="12139" spans="4:4" customFormat="1" x14ac:dyDescent="0.35">
      <c r="D12139" s="35"/>
    </row>
    <row r="12140" spans="4:4" customFormat="1" x14ac:dyDescent="0.35">
      <c r="D12140" s="35"/>
    </row>
    <row r="12141" spans="4:4" customFormat="1" x14ac:dyDescent="0.35">
      <c r="D12141" s="35"/>
    </row>
    <row r="12142" spans="4:4" customFormat="1" x14ac:dyDescent="0.35">
      <c r="D12142" s="35"/>
    </row>
    <row r="12143" spans="4:4" customFormat="1" x14ac:dyDescent="0.35">
      <c r="D12143" s="35"/>
    </row>
    <row r="12144" spans="4:4" customFormat="1" x14ac:dyDescent="0.35">
      <c r="D12144" s="35"/>
    </row>
    <row r="12145" spans="4:4" customFormat="1" x14ac:dyDescent="0.35">
      <c r="D12145" s="35"/>
    </row>
    <row r="12146" spans="4:4" customFormat="1" x14ac:dyDescent="0.35">
      <c r="D12146" s="35"/>
    </row>
    <row r="12147" spans="4:4" customFormat="1" x14ac:dyDescent="0.35">
      <c r="D12147" s="35"/>
    </row>
    <row r="12148" spans="4:4" customFormat="1" x14ac:dyDescent="0.35">
      <c r="D12148" s="35"/>
    </row>
    <row r="12149" spans="4:4" customFormat="1" x14ac:dyDescent="0.35">
      <c r="D12149" s="35"/>
    </row>
    <row r="12150" spans="4:4" customFormat="1" x14ac:dyDescent="0.35">
      <c r="D12150" s="35"/>
    </row>
    <row r="12151" spans="4:4" customFormat="1" x14ac:dyDescent="0.35">
      <c r="D12151" s="35"/>
    </row>
    <row r="12152" spans="4:4" customFormat="1" x14ac:dyDescent="0.35">
      <c r="D12152" s="35"/>
    </row>
    <row r="12153" spans="4:4" customFormat="1" x14ac:dyDescent="0.35">
      <c r="D12153" s="35"/>
    </row>
    <row r="12154" spans="4:4" customFormat="1" x14ac:dyDescent="0.35">
      <c r="D12154" s="35"/>
    </row>
    <row r="12155" spans="4:4" customFormat="1" x14ac:dyDescent="0.35">
      <c r="D12155" s="35"/>
    </row>
    <row r="12156" spans="4:4" customFormat="1" x14ac:dyDescent="0.35">
      <c r="D12156" s="35"/>
    </row>
    <row r="12157" spans="4:4" customFormat="1" x14ac:dyDescent="0.35">
      <c r="D12157" s="35"/>
    </row>
    <row r="12158" spans="4:4" customFormat="1" x14ac:dyDescent="0.35">
      <c r="D12158" s="35"/>
    </row>
    <row r="12159" spans="4:4" customFormat="1" x14ac:dyDescent="0.35">
      <c r="D12159" s="35"/>
    </row>
    <row r="12160" spans="4:4" customFormat="1" x14ac:dyDescent="0.35">
      <c r="D12160" s="35"/>
    </row>
    <row r="12161" spans="4:4" customFormat="1" x14ac:dyDescent="0.35">
      <c r="D12161" s="35"/>
    </row>
    <row r="12162" spans="4:4" customFormat="1" x14ac:dyDescent="0.35">
      <c r="D12162" s="35"/>
    </row>
    <row r="12163" spans="4:4" customFormat="1" x14ac:dyDescent="0.35">
      <c r="D12163" s="35"/>
    </row>
    <row r="12164" spans="4:4" customFormat="1" x14ac:dyDescent="0.35">
      <c r="D12164" s="35"/>
    </row>
    <row r="12165" spans="4:4" customFormat="1" x14ac:dyDescent="0.35">
      <c r="D12165" s="35"/>
    </row>
    <row r="12166" spans="4:4" customFormat="1" x14ac:dyDescent="0.35">
      <c r="D12166" s="35"/>
    </row>
    <row r="12167" spans="4:4" customFormat="1" x14ac:dyDescent="0.35">
      <c r="D12167" s="35"/>
    </row>
    <row r="12168" spans="4:4" customFormat="1" x14ac:dyDescent="0.35">
      <c r="D12168" s="35"/>
    </row>
    <row r="12169" spans="4:4" customFormat="1" x14ac:dyDescent="0.35">
      <c r="D12169" s="35"/>
    </row>
    <row r="12170" spans="4:4" customFormat="1" x14ac:dyDescent="0.35">
      <c r="D12170" s="35"/>
    </row>
    <row r="12171" spans="4:4" customFormat="1" x14ac:dyDescent="0.35">
      <c r="D12171" s="35"/>
    </row>
    <row r="12172" spans="4:4" customFormat="1" x14ac:dyDescent="0.35">
      <c r="D12172" s="35"/>
    </row>
    <row r="12173" spans="4:4" customFormat="1" x14ac:dyDescent="0.35">
      <c r="D12173" s="35"/>
    </row>
    <row r="12174" spans="4:4" customFormat="1" x14ac:dyDescent="0.35">
      <c r="D12174" s="35"/>
    </row>
    <row r="12175" spans="4:4" customFormat="1" x14ac:dyDescent="0.35">
      <c r="D12175" s="35"/>
    </row>
    <row r="12176" spans="4:4" customFormat="1" x14ac:dyDescent="0.35">
      <c r="D12176" s="35"/>
    </row>
    <row r="12177" spans="4:4" customFormat="1" x14ac:dyDescent="0.35">
      <c r="D12177" s="35"/>
    </row>
    <row r="12178" spans="4:4" customFormat="1" x14ac:dyDescent="0.35">
      <c r="D12178" s="35"/>
    </row>
    <row r="12179" spans="4:4" customFormat="1" x14ac:dyDescent="0.35">
      <c r="D12179" s="35"/>
    </row>
    <row r="12180" spans="4:4" customFormat="1" x14ac:dyDescent="0.35">
      <c r="D12180" s="35"/>
    </row>
    <row r="12181" spans="4:4" customFormat="1" x14ac:dyDescent="0.35">
      <c r="D12181" s="35"/>
    </row>
    <row r="12182" spans="4:4" customFormat="1" x14ac:dyDescent="0.35">
      <c r="D12182" s="35"/>
    </row>
    <row r="12183" spans="4:4" customFormat="1" x14ac:dyDescent="0.35">
      <c r="D12183" s="35"/>
    </row>
    <row r="12184" spans="4:4" customFormat="1" x14ac:dyDescent="0.35">
      <c r="D12184" s="35"/>
    </row>
    <row r="12185" spans="4:4" customFormat="1" x14ac:dyDescent="0.35">
      <c r="D12185" s="35"/>
    </row>
    <row r="12186" spans="4:4" customFormat="1" x14ac:dyDescent="0.35">
      <c r="D12186" s="35"/>
    </row>
    <row r="12187" spans="4:4" customFormat="1" x14ac:dyDescent="0.35">
      <c r="D12187" s="35"/>
    </row>
    <row r="12188" spans="4:4" customFormat="1" x14ac:dyDescent="0.35">
      <c r="D12188" s="35"/>
    </row>
    <row r="12189" spans="4:4" customFormat="1" x14ac:dyDescent="0.35">
      <c r="D12189" s="35"/>
    </row>
    <row r="12190" spans="4:4" customFormat="1" x14ac:dyDescent="0.35">
      <c r="D12190" s="35"/>
    </row>
    <row r="12191" spans="4:4" customFormat="1" x14ac:dyDescent="0.35">
      <c r="D12191" s="35"/>
    </row>
    <row r="12192" spans="4:4" customFormat="1" x14ac:dyDescent="0.35">
      <c r="D12192" s="35"/>
    </row>
    <row r="12193" spans="4:4" customFormat="1" x14ac:dyDescent="0.35">
      <c r="D12193" s="35"/>
    </row>
    <row r="12194" spans="4:4" customFormat="1" x14ac:dyDescent="0.35">
      <c r="D12194" s="35"/>
    </row>
    <row r="12195" spans="4:4" customFormat="1" x14ac:dyDescent="0.35">
      <c r="D12195" s="35"/>
    </row>
    <row r="12196" spans="4:4" customFormat="1" x14ac:dyDescent="0.35">
      <c r="D12196" s="35"/>
    </row>
    <row r="12197" spans="4:4" customFormat="1" x14ac:dyDescent="0.35">
      <c r="D12197" s="35"/>
    </row>
    <row r="12198" spans="4:4" customFormat="1" x14ac:dyDescent="0.35">
      <c r="D12198" s="35"/>
    </row>
    <row r="12199" spans="4:4" customFormat="1" x14ac:dyDescent="0.35">
      <c r="D12199" s="35"/>
    </row>
    <row r="12200" spans="4:4" customFormat="1" x14ac:dyDescent="0.35">
      <c r="D12200" s="35"/>
    </row>
    <row r="12201" spans="4:4" customFormat="1" x14ac:dyDescent="0.35">
      <c r="D12201" s="35"/>
    </row>
    <row r="12202" spans="4:4" customFormat="1" x14ac:dyDescent="0.35">
      <c r="D12202" s="35"/>
    </row>
    <row r="12203" spans="4:4" customFormat="1" x14ac:dyDescent="0.35">
      <c r="D12203" s="35"/>
    </row>
    <row r="12204" spans="4:4" customFormat="1" x14ac:dyDescent="0.35">
      <c r="D12204" s="35"/>
    </row>
    <row r="12205" spans="4:4" customFormat="1" x14ac:dyDescent="0.35">
      <c r="D12205" s="35"/>
    </row>
    <row r="12206" spans="4:4" customFormat="1" x14ac:dyDescent="0.35">
      <c r="D12206" s="35"/>
    </row>
    <row r="12207" spans="4:4" customFormat="1" x14ac:dyDescent="0.35">
      <c r="D12207" s="35"/>
    </row>
    <row r="12208" spans="4:4" customFormat="1" x14ac:dyDescent="0.35">
      <c r="D12208" s="35"/>
    </row>
    <row r="12209" spans="4:4" customFormat="1" x14ac:dyDescent="0.35">
      <c r="D12209" s="35"/>
    </row>
    <row r="12210" spans="4:4" customFormat="1" x14ac:dyDescent="0.35">
      <c r="D12210" s="35"/>
    </row>
    <row r="12211" spans="4:4" customFormat="1" x14ac:dyDescent="0.35">
      <c r="D12211" s="35"/>
    </row>
    <row r="12212" spans="4:4" customFormat="1" x14ac:dyDescent="0.35">
      <c r="D12212" s="35"/>
    </row>
    <row r="12213" spans="4:4" customFormat="1" x14ac:dyDescent="0.35">
      <c r="D12213" s="35"/>
    </row>
    <row r="12214" spans="4:4" customFormat="1" x14ac:dyDescent="0.35">
      <c r="D12214" s="35"/>
    </row>
    <row r="12215" spans="4:4" customFormat="1" x14ac:dyDescent="0.35">
      <c r="D12215" s="35"/>
    </row>
    <row r="12216" spans="4:4" customFormat="1" x14ac:dyDescent="0.35">
      <c r="D12216" s="35"/>
    </row>
    <row r="12217" spans="4:4" customFormat="1" x14ac:dyDescent="0.35">
      <c r="D12217" s="35"/>
    </row>
    <row r="12218" spans="4:4" customFormat="1" x14ac:dyDescent="0.35">
      <c r="D12218" s="35"/>
    </row>
    <row r="12219" spans="4:4" customFormat="1" x14ac:dyDescent="0.35">
      <c r="D12219" s="35"/>
    </row>
    <row r="12220" spans="4:4" customFormat="1" x14ac:dyDescent="0.35">
      <c r="D12220" s="35"/>
    </row>
    <row r="12221" spans="4:4" customFormat="1" x14ac:dyDescent="0.35">
      <c r="D12221" s="35"/>
    </row>
    <row r="12222" spans="4:4" customFormat="1" x14ac:dyDescent="0.35">
      <c r="D12222" s="35"/>
    </row>
    <row r="12223" spans="4:4" customFormat="1" x14ac:dyDescent="0.35">
      <c r="D12223" s="35"/>
    </row>
    <row r="12224" spans="4:4" customFormat="1" x14ac:dyDescent="0.35">
      <c r="D12224" s="35"/>
    </row>
    <row r="12225" spans="4:4" customFormat="1" x14ac:dyDescent="0.35">
      <c r="D12225" s="35"/>
    </row>
    <row r="12226" spans="4:4" customFormat="1" x14ac:dyDescent="0.35">
      <c r="D12226" s="35"/>
    </row>
    <row r="12227" spans="4:4" customFormat="1" x14ac:dyDescent="0.35">
      <c r="D12227" s="35"/>
    </row>
    <row r="12228" spans="4:4" customFormat="1" x14ac:dyDescent="0.35">
      <c r="D12228" s="35"/>
    </row>
    <row r="12229" spans="4:4" customFormat="1" x14ac:dyDescent="0.35">
      <c r="D12229" s="35"/>
    </row>
    <row r="12230" spans="4:4" customFormat="1" x14ac:dyDescent="0.35">
      <c r="D12230" s="35"/>
    </row>
    <row r="12231" spans="4:4" customFormat="1" x14ac:dyDescent="0.35">
      <c r="D12231" s="35"/>
    </row>
    <row r="12232" spans="4:4" customFormat="1" x14ac:dyDescent="0.35">
      <c r="D12232" s="35"/>
    </row>
    <row r="12233" spans="4:4" customFormat="1" x14ac:dyDescent="0.35">
      <c r="D12233" s="35"/>
    </row>
    <row r="12234" spans="4:4" customFormat="1" x14ac:dyDescent="0.35">
      <c r="D12234" s="35"/>
    </row>
    <row r="12235" spans="4:4" customFormat="1" x14ac:dyDescent="0.35">
      <c r="D12235" s="35"/>
    </row>
    <row r="12236" spans="4:4" customFormat="1" x14ac:dyDescent="0.35">
      <c r="D12236" s="35"/>
    </row>
    <row r="12237" spans="4:4" customFormat="1" x14ac:dyDescent="0.35">
      <c r="D12237" s="35"/>
    </row>
    <row r="12238" spans="4:4" customFormat="1" x14ac:dyDescent="0.35">
      <c r="D12238" s="35"/>
    </row>
    <row r="12239" spans="4:4" customFormat="1" x14ac:dyDescent="0.35">
      <c r="D12239" s="35"/>
    </row>
    <row r="12240" spans="4:4" customFormat="1" x14ac:dyDescent="0.35">
      <c r="D12240" s="35"/>
    </row>
    <row r="12241" spans="4:4" customFormat="1" x14ac:dyDescent="0.35">
      <c r="D12241" s="35"/>
    </row>
    <row r="12242" spans="4:4" customFormat="1" x14ac:dyDescent="0.35">
      <c r="D12242" s="35"/>
    </row>
    <row r="12243" spans="4:4" customFormat="1" x14ac:dyDescent="0.35">
      <c r="D12243" s="35"/>
    </row>
    <row r="12244" spans="4:4" customFormat="1" x14ac:dyDescent="0.35">
      <c r="D12244" s="35"/>
    </row>
    <row r="12245" spans="4:4" customFormat="1" x14ac:dyDescent="0.35">
      <c r="D12245" s="35"/>
    </row>
    <row r="12246" spans="4:4" customFormat="1" x14ac:dyDescent="0.35">
      <c r="D12246" s="35"/>
    </row>
    <row r="12247" spans="4:4" customFormat="1" x14ac:dyDescent="0.35">
      <c r="D12247" s="35"/>
    </row>
    <row r="12248" spans="4:4" customFormat="1" x14ac:dyDescent="0.35">
      <c r="D12248" s="35"/>
    </row>
    <row r="12249" spans="4:4" customFormat="1" x14ac:dyDescent="0.35">
      <c r="D12249" s="35"/>
    </row>
    <row r="12250" spans="4:4" customFormat="1" x14ac:dyDescent="0.35">
      <c r="D12250" s="35"/>
    </row>
    <row r="12251" spans="4:4" customFormat="1" x14ac:dyDescent="0.35">
      <c r="D12251" s="35"/>
    </row>
    <row r="12252" spans="4:4" customFormat="1" x14ac:dyDescent="0.35">
      <c r="D12252" s="35"/>
    </row>
    <row r="12253" spans="4:4" customFormat="1" x14ac:dyDescent="0.35">
      <c r="D12253" s="35"/>
    </row>
    <row r="12254" spans="4:4" customFormat="1" x14ac:dyDescent="0.35">
      <c r="D12254" s="35"/>
    </row>
    <row r="12255" spans="4:4" customFormat="1" x14ac:dyDescent="0.35">
      <c r="D12255" s="35"/>
    </row>
    <row r="12256" spans="4:4" customFormat="1" x14ac:dyDescent="0.35">
      <c r="D12256" s="35"/>
    </row>
    <row r="12257" spans="4:4" customFormat="1" x14ac:dyDescent="0.35">
      <c r="D12257" s="35"/>
    </row>
    <row r="12258" spans="4:4" customFormat="1" x14ac:dyDescent="0.35">
      <c r="D12258" s="35"/>
    </row>
    <row r="12259" spans="4:4" customFormat="1" x14ac:dyDescent="0.35">
      <c r="D12259" s="35"/>
    </row>
    <row r="12260" spans="4:4" customFormat="1" x14ac:dyDescent="0.35">
      <c r="D12260" s="35"/>
    </row>
    <row r="12261" spans="4:4" customFormat="1" x14ac:dyDescent="0.35">
      <c r="D12261" s="35"/>
    </row>
    <row r="12262" spans="4:4" customFormat="1" x14ac:dyDescent="0.35">
      <c r="D12262" s="35"/>
    </row>
    <row r="12263" spans="4:4" customFormat="1" x14ac:dyDescent="0.35">
      <c r="D12263" s="35"/>
    </row>
    <row r="12264" spans="4:4" customFormat="1" x14ac:dyDescent="0.35">
      <c r="D12264" s="35"/>
    </row>
    <row r="12265" spans="4:4" customFormat="1" x14ac:dyDescent="0.35">
      <c r="D12265" s="35"/>
    </row>
    <row r="12266" spans="4:4" customFormat="1" x14ac:dyDescent="0.35">
      <c r="D12266" s="35"/>
    </row>
    <row r="12267" spans="4:4" customFormat="1" x14ac:dyDescent="0.35">
      <c r="D12267" s="35"/>
    </row>
    <row r="12268" spans="4:4" customFormat="1" x14ac:dyDescent="0.35">
      <c r="D12268" s="35"/>
    </row>
    <row r="12269" spans="4:4" customFormat="1" x14ac:dyDescent="0.35">
      <c r="D12269" s="35"/>
    </row>
    <row r="12270" spans="4:4" customFormat="1" x14ac:dyDescent="0.35">
      <c r="D12270" s="35"/>
    </row>
    <row r="12271" spans="4:4" customFormat="1" x14ac:dyDescent="0.35">
      <c r="D12271" s="35"/>
    </row>
    <row r="12272" spans="4:4" customFormat="1" x14ac:dyDescent="0.35">
      <c r="D12272" s="35"/>
    </row>
    <row r="12273" spans="4:4" customFormat="1" x14ac:dyDescent="0.35">
      <c r="D12273" s="35"/>
    </row>
    <row r="12274" spans="4:4" customFormat="1" x14ac:dyDescent="0.35">
      <c r="D12274" s="35"/>
    </row>
    <row r="12275" spans="4:4" customFormat="1" x14ac:dyDescent="0.35">
      <c r="D12275" s="35"/>
    </row>
    <row r="12276" spans="4:4" customFormat="1" x14ac:dyDescent="0.35">
      <c r="D12276" s="35"/>
    </row>
    <row r="12277" spans="4:4" customFormat="1" x14ac:dyDescent="0.35">
      <c r="D12277" s="35"/>
    </row>
    <row r="12278" spans="4:4" customFormat="1" x14ac:dyDescent="0.35">
      <c r="D12278" s="35"/>
    </row>
    <row r="12279" spans="4:4" customFormat="1" x14ac:dyDescent="0.35">
      <c r="D12279" s="35"/>
    </row>
    <row r="12280" spans="4:4" customFormat="1" x14ac:dyDescent="0.35">
      <c r="D12280" s="35"/>
    </row>
    <row r="12281" spans="4:4" customFormat="1" x14ac:dyDescent="0.35">
      <c r="D12281" s="35"/>
    </row>
    <row r="12282" spans="4:4" customFormat="1" x14ac:dyDescent="0.35">
      <c r="D12282" s="35"/>
    </row>
    <row r="12283" spans="4:4" customFormat="1" x14ac:dyDescent="0.35">
      <c r="D12283" s="35"/>
    </row>
    <row r="12284" spans="4:4" customFormat="1" x14ac:dyDescent="0.35">
      <c r="D12284" s="35"/>
    </row>
    <row r="12285" spans="4:4" customFormat="1" x14ac:dyDescent="0.35">
      <c r="D12285" s="35"/>
    </row>
    <row r="12286" spans="4:4" customFormat="1" x14ac:dyDescent="0.35">
      <c r="D12286" s="35"/>
    </row>
    <row r="12287" spans="4:4" customFormat="1" x14ac:dyDescent="0.35">
      <c r="D12287" s="35"/>
    </row>
    <row r="12288" spans="4:4" customFormat="1" x14ac:dyDescent="0.35">
      <c r="D12288" s="35"/>
    </row>
    <row r="12289" spans="4:4" customFormat="1" x14ac:dyDescent="0.35">
      <c r="D12289" s="35"/>
    </row>
    <row r="12290" spans="4:4" customFormat="1" x14ac:dyDescent="0.35">
      <c r="D12290" s="35"/>
    </row>
    <row r="12291" spans="4:4" customFormat="1" x14ac:dyDescent="0.35">
      <c r="D12291" s="35"/>
    </row>
    <row r="12292" spans="4:4" customFormat="1" x14ac:dyDescent="0.35">
      <c r="D12292" s="35"/>
    </row>
    <row r="12293" spans="4:4" customFormat="1" x14ac:dyDescent="0.35">
      <c r="D12293" s="35"/>
    </row>
    <row r="12294" spans="4:4" customFormat="1" x14ac:dyDescent="0.35">
      <c r="D12294" s="35"/>
    </row>
    <row r="12295" spans="4:4" customFormat="1" x14ac:dyDescent="0.35">
      <c r="D12295" s="35"/>
    </row>
    <row r="12296" spans="4:4" customFormat="1" x14ac:dyDescent="0.35">
      <c r="D12296" s="35"/>
    </row>
    <row r="12297" spans="4:4" customFormat="1" x14ac:dyDescent="0.35">
      <c r="D12297" s="35"/>
    </row>
    <row r="12298" spans="4:4" customFormat="1" x14ac:dyDescent="0.35">
      <c r="D12298" s="35"/>
    </row>
    <row r="12299" spans="4:4" customFormat="1" x14ac:dyDescent="0.35">
      <c r="D12299" s="35"/>
    </row>
    <row r="12300" spans="4:4" customFormat="1" x14ac:dyDescent="0.35">
      <c r="D12300" s="35"/>
    </row>
    <row r="12301" spans="4:4" customFormat="1" x14ac:dyDescent="0.35">
      <c r="D12301" s="35"/>
    </row>
    <row r="12302" spans="4:4" customFormat="1" x14ac:dyDescent="0.35">
      <c r="D12302" s="35"/>
    </row>
    <row r="12303" spans="4:4" customFormat="1" x14ac:dyDescent="0.35">
      <c r="D12303" s="35"/>
    </row>
    <row r="12304" spans="4:4" customFormat="1" x14ac:dyDescent="0.35">
      <c r="D12304" s="35"/>
    </row>
    <row r="12305" spans="4:4" customFormat="1" x14ac:dyDescent="0.35">
      <c r="D12305" s="35"/>
    </row>
    <row r="12306" spans="4:4" customFormat="1" x14ac:dyDescent="0.35">
      <c r="D12306" s="35"/>
    </row>
    <row r="12307" spans="4:4" customFormat="1" x14ac:dyDescent="0.35">
      <c r="D12307" s="35"/>
    </row>
    <row r="12308" spans="4:4" customFormat="1" x14ac:dyDescent="0.35">
      <c r="D12308" s="35"/>
    </row>
    <row r="12309" spans="4:4" customFormat="1" x14ac:dyDescent="0.35">
      <c r="D12309" s="35"/>
    </row>
    <row r="12310" spans="4:4" customFormat="1" x14ac:dyDescent="0.35">
      <c r="D12310" s="35"/>
    </row>
    <row r="12311" spans="4:4" customFormat="1" x14ac:dyDescent="0.35">
      <c r="D12311" s="35"/>
    </row>
    <row r="12312" spans="4:4" customFormat="1" x14ac:dyDescent="0.35">
      <c r="D12312" s="35"/>
    </row>
    <row r="12313" spans="4:4" customFormat="1" x14ac:dyDescent="0.35">
      <c r="D12313" s="35"/>
    </row>
    <row r="12314" spans="4:4" customFormat="1" x14ac:dyDescent="0.35">
      <c r="D12314" s="35"/>
    </row>
    <row r="12315" spans="4:4" customFormat="1" x14ac:dyDescent="0.35">
      <c r="D12315" s="35"/>
    </row>
    <row r="12316" spans="4:4" customFormat="1" x14ac:dyDescent="0.35">
      <c r="D12316" s="35"/>
    </row>
    <row r="12317" spans="4:4" customFormat="1" x14ac:dyDescent="0.35">
      <c r="D12317" s="35"/>
    </row>
    <row r="12318" spans="4:4" customFormat="1" x14ac:dyDescent="0.35">
      <c r="D12318" s="35"/>
    </row>
    <row r="12319" spans="4:4" customFormat="1" x14ac:dyDescent="0.35">
      <c r="D12319" s="35"/>
    </row>
    <row r="12320" spans="4:4" customFormat="1" x14ac:dyDescent="0.35">
      <c r="D12320" s="35"/>
    </row>
    <row r="12321" spans="4:4" customFormat="1" x14ac:dyDescent="0.35">
      <c r="D12321" s="35"/>
    </row>
    <row r="12322" spans="4:4" customFormat="1" x14ac:dyDescent="0.35">
      <c r="D12322" s="35"/>
    </row>
    <row r="12323" spans="4:4" customFormat="1" x14ac:dyDescent="0.35">
      <c r="D12323" s="35"/>
    </row>
    <row r="12324" spans="4:4" customFormat="1" x14ac:dyDescent="0.35">
      <c r="D12324" s="35"/>
    </row>
    <row r="12325" spans="4:4" customFormat="1" x14ac:dyDescent="0.35">
      <c r="D12325" s="35"/>
    </row>
    <row r="12326" spans="4:4" customFormat="1" x14ac:dyDescent="0.35">
      <c r="D12326" s="35"/>
    </row>
    <row r="12327" spans="4:4" customFormat="1" x14ac:dyDescent="0.35">
      <c r="D12327" s="35"/>
    </row>
    <row r="12328" spans="4:4" customFormat="1" x14ac:dyDescent="0.35">
      <c r="D12328" s="35"/>
    </row>
    <row r="12329" spans="4:4" customFormat="1" x14ac:dyDescent="0.35">
      <c r="D12329" s="35"/>
    </row>
    <row r="12330" spans="4:4" customFormat="1" x14ac:dyDescent="0.35">
      <c r="D12330" s="35"/>
    </row>
    <row r="12331" spans="4:4" customFormat="1" x14ac:dyDescent="0.35">
      <c r="D12331" s="35"/>
    </row>
    <row r="12332" spans="4:4" customFormat="1" x14ac:dyDescent="0.35">
      <c r="D12332" s="35"/>
    </row>
    <row r="12333" spans="4:4" customFormat="1" x14ac:dyDescent="0.35">
      <c r="D12333" s="35"/>
    </row>
    <row r="12334" spans="4:4" customFormat="1" x14ac:dyDescent="0.35">
      <c r="D12334" s="35"/>
    </row>
    <row r="12335" spans="4:4" customFormat="1" x14ac:dyDescent="0.35">
      <c r="D12335" s="35"/>
    </row>
    <row r="12336" spans="4:4" customFormat="1" x14ac:dyDescent="0.35">
      <c r="D12336" s="35"/>
    </row>
    <row r="12337" spans="4:4" customFormat="1" x14ac:dyDescent="0.35">
      <c r="D12337" s="35"/>
    </row>
    <row r="12338" spans="4:4" customFormat="1" x14ac:dyDescent="0.35">
      <c r="D12338" s="35"/>
    </row>
    <row r="12339" spans="4:4" customFormat="1" x14ac:dyDescent="0.35">
      <c r="D12339" s="35"/>
    </row>
    <row r="12340" spans="4:4" customFormat="1" x14ac:dyDescent="0.35">
      <c r="D12340" s="35"/>
    </row>
    <row r="12341" spans="4:4" customFormat="1" x14ac:dyDescent="0.35">
      <c r="D12341" s="35"/>
    </row>
    <row r="12342" spans="4:4" customFormat="1" x14ac:dyDescent="0.35">
      <c r="D12342" s="35"/>
    </row>
    <row r="12343" spans="4:4" customFormat="1" x14ac:dyDescent="0.35">
      <c r="D12343" s="35"/>
    </row>
    <row r="12344" spans="4:4" customFormat="1" x14ac:dyDescent="0.35">
      <c r="D12344" s="35"/>
    </row>
    <row r="12345" spans="4:4" customFormat="1" x14ac:dyDescent="0.35">
      <c r="D12345" s="35"/>
    </row>
    <row r="12346" spans="4:4" customFormat="1" x14ac:dyDescent="0.35">
      <c r="D12346" s="35"/>
    </row>
    <row r="12347" spans="4:4" customFormat="1" x14ac:dyDescent="0.35">
      <c r="D12347" s="35"/>
    </row>
    <row r="12348" spans="4:4" customFormat="1" x14ac:dyDescent="0.35">
      <c r="D12348" s="35"/>
    </row>
    <row r="12349" spans="4:4" customFormat="1" x14ac:dyDescent="0.35">
      <c r="D12349" s="35"/>
    </row>
    <row r="12350" spans="4:4" customFormat="1" x14ac:dyDescent="0.35">
      <c r="D12350" s="35"/>
    </row>
    <row r="12351" spans="4:4" customFormat="1" x14ac:dyDescent="0.35">
      <c r="D12351" s="35"/>
    </row>
    <row r="12352" spans="4:4" customFormat="1" x14ac:dyDescent="0.35">
      <c r="D12352" s="35"/>
    </row>
    <row r="12353" spans="4:4" customFormat="1" x14ac:dyDescent="0.35">
      <c r="D12353" s="35"/>
    </row>
    <row r="12354" spans="4:4" customFormat="1" x14ac:dyDescent="0.35">
      <c r="D12354" s="35"/>
    </row>
    <row r="12355" spans="4:4" customFormat="1" x14ac:dyDescent="0.35">
      <c r="D12355" s="35"/>
    </row>
    <row r="12356" spans="4:4" customFormat="1" x14ac:dyDescent="0.35">
      <c r="D12356" s="35"/>
    </row>
    <row r="12357" spans="4:4" customFormat="1" x14ac:dyDescent="0.35">
      <c r="D12357" s="35"/>
    </row>
    <row r="12358" spans="4:4" customFormat="1" x14ac:dyDescent="0.35">
      <c r="D12358" s="35"/>
    </row>
    <row r="12359" spans="4:4" customFormat="1" x14ac:dyDescent="0.35">
      <c r="D12359" s="35"/>
    </row>
    <row r="12360" spans="4:4" customFormat="1" x14ac:dyDescent="0.35">
      <c r="D12360" s="35"/>
    </row>
    <row r="12361" spans="4:4" customFormat="1" x14ac:dyDescent="0.35">
      <c r="D12361" s="35"/>
    </row>
    <row r="12362" spans="4:4" customFormat="1" x14ac:dyDescent="0.35">
      <c r="D12362" s="35"/>
    </row>
    <row r="12363" spans="4:4" customFormat="1" x14ac:dyDescent="0.35">
      <c r="D12363" s="35"/>
    </row>
    <row r="12364" spans="4:4" customFormat="1" x14ac:dyDescent="0.35">
      <c r="D12364" s="35"/>
    </row>
    <row r="12365" spans="4:4" customFormat="1" x14ac:dyDescent="0.35">
      <c r="D12365" s="35"/>
    </row>
    <row r="12366" spans="4:4" customFormat="1" x14ac:dyDescent="0.35">
      <c r="D12366" s="35"/>
    </row>
    <row r="12367" spans="4:4" customFormat="1" x14ac:dyDescent="0.35">
      <c r="D12367" s="35"/>
    </row>
    <row r="12368" spans="4:4" customFormat="1" x14ac:dyDescent="0.35">
      <c r="D12368" s="35"/>
    </row>
    <row r="12369" spans="4:4" customFormat="1" x14ac:dyDescent="0.35">
      <c r="D12369" s="35"/>
    </row>
    <row r="12370" spans="4:4" customFormat="1" x14ac:dyDescent="0.35">
      <c r="D12370" s="35"/>
    </row>
    <row r="12371" spans="4:4" customFormat="1" x14ac:dyDescent="0.35">
      <c r="D12371" s="35"/>
    </row>
    <row r="12372" spans="4:4" customFormat="1" x14ac:dyDescent="0.35">
      <c r="D12372" s="35"/>
    </row>
    <row r="12373" spans="4:4" customFormat="1" x14ac:dyDescent="0.35">
      <c r="D12373" s="35"/>
    </row>
    <row r="12374" spans="4:4" customFormat="1" x14ac:dyDescent="0.35">
      <c r="D12374" s="35"/>
    </row>
    <row r="12375" spans="4:4" customFormat="1" x14ac:dyDescent="0.35">
      <c r="D12375" s="35"/>
    </row>
    <row r="12376" spans="4:4" customFormat="1" x14ac:dyDescent="0.35">
      <c r="D12376" s="35"/>
    </row>
    <row r="12377" spans="4:4" customFormat="1" x14ac:dyDescent="0.35">
      <c r="D12377" s="35"/>
    </row>
    <row r="12378" spans="4:4" customFormat="1" x14ac:dyDescent="0.35">
      <c r="D12378" s="35"/>
    </row>
    <row r="12379" spans="4:4" customFormat="1" x14ac:dyDescent="0.35">
      <c r="D12379" s="35"/>
    </row>
    <row r="12380" spans="4:4" customFormat="1" x14ac:dyDescent="0.35">
      <c r="D12380" s="35"/>
    </row>
    <row r="12381" spans="4:4" customFormat="1" x14ac:dyDescent="0.35">
      <c r="D12381" s="35"/>
    </row>
    <row r="12382" spans="4:4" customFormat="1" x14ac:dyDescent="0.35">
      <c r="D12382" s="35"/>
    </row>
    <row r="12383" spans="4:4" customFormat="1" x14ac:dyDescent="0.35">
      <c r="D12383" s="35"/>
    </row>
    <row r="12384" spans="4:4" customFormat="1" x14ac:dyDescent="0.35">
      <c r="D12384" s="35"/>
    </row>
    <row r="12385" spans="4:4" customFormat="1" x14ac:dyDescent="0.35">
      <c r="D12385" s="35"/>
    </row>
    <row r="12386" spans="4:4" customFormat="1" x14ac:dyDescent="0.35">
      <c r="D12386" s="35"/>
    </row>
    <row r="12387" spans="4:4" customFormat="1" x14ac:dyDescent="0.35">
      <c r="D12387" s="35"/>
    </row>
    <row r="12388" spans="4:4" customFormat="1" x14ac:dyDescent="0.35">
      <c r="D12388" s="35"/>
    </row>
    <row r="12389" spans="4:4" customFormat="1" x14ac:dyDescent="0.35">
      <c r="D12389" s="35"/>
    </row>
    <row r="12390" spans="4:4" customFormat="1" x14ac:dyDescent="0.35">
      <c r="D12390" s="35"/>
    </row>
    <row r="12391" spans="4:4" customFormat="1" x14ac:dyDescent="0.35">
      <c r="D12391" s="35"/>
    </row>
    <row r="12392" spans="4:4" customFormat="1" x14ac:dyDescent="0.35">
      <c r="D12392" s="35"/>
    </row>
    <row r="12393" spans="4:4" customFormat="1" x14ac:dyDescent="0.35">
      <c r="D12393" s="35"/>
    </row>
    <row r="12394" spans="4:4" customFormat="1" x14ac:dyDescent="0.35">
      <c r="D12394" s="35"/>
    </row>
    <row r="12395" spans="4:4" customFormat="1" x14ac:dyDescent="0.35">
      <c r="D12395" s="35"/>
    </row>
    <row r="12396" spans="4:4" customFormat="1" x14ac:dyDescent="0.35">
      <c r="D12396" s="35"/>
    </row>
    <row r="12397" spans="4:4" customFormat="1" x14ac:dyDescent="0.35">
      <c r="D12397" s="35"/>
    </row>
    <row r="12398" spans="4:4" customFormat="1" x14ac:dyDescent="0.35">
      <c r="D12398" s="35"/>
    </row>
    <row r="12399" spans="4:4" customFormat="1" x14ac:dyDescent="0.35">
      <c r="D12399" s="35"/>
    </row>
    <row r="12400" spans="4:4" customFormat="1" x14ac:dyDescent="0.35">
      <c r="D12400" s="35"/>
    </row>
    <row r="12401" spans="4:4" customFormat="1" x14ac:dyDescent="0.35">
      <c r="D12401" s="35"/>
    </row>
    <row r="12402" spans="4:4" customFormat="1" x14ac:dyDescent="0.35">
      <c r="D12402" s="35"/>
    </row>
    <row r="12403" spans="4:4" customFormat="1" x14ac:dyDescent="0.35">
      <c r="D12403" s="35"/>
    </row>
    <row r="12404" spans="4:4" customFormat="1" x14ac:dyDescent="0.35">
      <c r="D12404" s="35"/>
    </row>
    <row r="12405" spans="4:4" customFormat="1" x14ac:dyDescent="0.35">
      <c r="D12405" s="35"/>
    </row>
    <row r="12406" spans="4:4" customFormat="1" x14ac:dyDescent="0.35">
      <c r="D12406" s="35"/>
    </row>
    <row r="12407" spans="4:4" customFormat="1" x14ac:dyDescent="0.35">
      <c r="D12407" s="35"/>
    </row>
    <row r="12408" spans="4:4" customFormat="1" x14ac:dyDescent="0.35">
      <c r="D12408" s="35"/>
    </row>
    <row r="12409" spans="4:4" customFormat="1" x14ac:dyDescent="0.35">
      <c r="D12409" s="35"/>
    </row>
    <row r="12410" spans="4:4" customFormat="1" x14ac:dyDescent="0.35">
      <c r="D12410" s="35"/>
    </row>
    <row r="12411" spans="4:4" customFormat="1" x14ac:dyDescent="0.35">
      <c r="D12411" s="35"/>
    </row>
    <row r="12412" spans="4:4" customFormat="1" x14ac:dyDescent="0.35">
      <c r="D12412" s="35"/>
    </row>
    <row r="12413" spans="4:4" customFormat="1" x14ac:dyDescent="0.35">
      <c r="D12413" s="35"/>
    </row>
    <row r="12414" spans="4:4" customFormat="1" x14ac:dyDescent="0.35">
      <c r="D12414" s="35"/>
    </row>
    <row r="12415" spans="4:4" customFormat="1" x14ac:dyDescent="0.35">
      <c r="D12415" s="35"/>
    </row>
    <row r="12416" spans="4:4" customFormat="1" x14ac:dyDescent="0.35">
      <c r="D12416" s="35"/>
    </row>
    <row r="12417" spans="4:4" customFormat="1" x14ac:dyDescent="0.35">
      <c r="D12417" s="35"/>
    </row>
    <row r="12418" spans="4:4" customFormat="1" x14ac:dyDescent="0.35">
      <c r="D12418" s="35"/>
    </row>
    <row r="12419" spans="4:4" customFormat="1" x14ac:dyDescent="0.35">
      <c r="D12419" s="35"/>
    </row>
    <row r="12420" spans="4:4" customFormat="1" x14ac:dyDescent="0.35">
      <c r="D12420" s="35"/>
    </row>
    <row r="12421" spans="4:4" customFormat="1" x14ac:dyDescent="0.35">
      <c r="D12421" s="35"/>
    </row>
    <row r="12422" spans="4:4" customFormat="1" x14ac:dyDescent="0.35">
      <c r="D12422" s="35"/>
    </row>
    <row r="12423" spans="4:4" customFormat="1" x14ac:dyDescent="0.35">
      <c r="D12423" s="35"/>
    </row>
    <row r="12424" spans="4:4" customFormat="1" x14ac:dyDescent="0.35">
      <c r="D12424" s="35"/>
    </row>
    <row r="12425" spans="4:4" customFormat="1" x14ac:dyDescent="0.35">
      <c r="D12425" s="35"/>
    </row>
    <row r="12426" spans="4:4" customFormat="1" x14ac:dyDescent="0.35">
      <c r="D12426" s="35"/>
    </row>
    <row r="12427" spans="4:4" customFormat="1" x14ac:dyDescent="0.35">
      <c r="D12427" s="35"/>
    </row>
    <row r="12428" spans="4:4" customFormat="1" x14ac:dyDescent="0.35">
      <c r="D12428" s="35"/>
    </row>
    <row r="12429" spans="4:4" customFormat="1" x14ac:dyDescent="0.35">
      <c r="D12429" s="35"/>
    </row>
    <row r="12430" spans="4:4" customFormat="1" x14ac:dyDescent="0.35">
      <c r="D12430" s="35"/>
    </row>
    <row r="12431" spans="4:4" customFormat="1" x14ac:dyDescent="0.35">
      <c r="D12431" s="35"/>
    </row>
    <row r="12432" spans="4:4" customFormat="1" x14ac:dyDescent="0.35">
      <c r="D12432" s="35"/>
    </row>
    <row r="12433" spans="4:4" customFormat="1" x14ac:dyDescent="0.35">
      <c r="D12433" s="35"/>
    </row>
    <row r="12434" spans="4:4" customFormat="1" x14ac:dyDescent="0.35">
      <c r="D12434" s="35"/>
    </row>
    <row r="12435" spans="4:4" customFormat="1" x14ac:dyDescent="0.35">
      <c r="D12435" s="35"/>
    </row>
    <row r="12436" spans="4:4" customFormat="1" x14ac:dyDescent="0.35">
      <c r="D12436" s="35"/>
    </row>
    <row r="12437" spans="4:4" customFormat="1" x14ac:dyDescent="0.35">
      <c r="D12437" s="35"/>
    </row>
    <row r="12438" spans="4:4" customFormat="1" x14ac:dyDescent="0.35">
      <c r="D12438" s="35"/>
    </row>
    <row r="12439" spans="4:4" customFormat="1" x14ac:dyDescent="0.35">
      <c r="D12439" s="35"/>
    </row>
    <row r="12440" spans="4:4" customFormat="1" x14ac:dyDescent="0.35">
      <c r="D12440" s="35"/>
    </row>
    <row r="12441" spans="4:4" customFormat="1" x14ac:dyDescent="0.35">
      <c r="D12441" s="35"/>
    </row>
    <row r="12442" spans="4:4" customFormat="1" x14ac:dyDescent="0.35">
      <c r="D12442" s="35"/>
    </row>
    <row r="12443" spans="4:4" customFormat="1" x14ac:dyDescent="0.35">
      <c r="D12443" s="35"/>
    </row>
    <row r="12444" spans="4:4" customFormat="1" x14ac:dyDescent="0.35">
      <c r="D12444" s="35"/>
    </row>
    <row r="12445" spans="4:4" customFormat="1" x14ac:dyDescent="0.35">
      <c r="D12445" s="35"/>
    </row>
    <row r="12446" spans="4:4" customFormat="1" x14ac:dyDescent="0.35">
      <c r="D12446" s="35"/>
    </row>
    <row r="12447" spans="4:4" customFormat="1" x14ac:dyDescent="0.35">
      <c r="D12447" s="35"/>
    </row>
    <row r="12448" spans="4:4" customFormat="1" x14ac:dyDescent="0.35">
      <c r="D12448" s="35"/>
    </row>
    <row r="12449" spans="4:4" customFormat="1" x14ac:dyDescent="0.35">
      <c r="D12449" s="35"/>
    </row>
    <row r="12450" spans="4:4" customFormat="1" x14ac:dyDescent="0.35">
      <c r="D12450" s="35"/>
    </row>
    <row r="12451" spans="4:4" customFormat="1" x14ac:dyDescent="0.35">
      <c r="D12451" s="35"/>
    </row>
    <row r="12452" spans="4:4" customFormat="1" x14ac:dyDescent="0.35">
      <c r="D12452" s="35"/>
    </row>
    <row r="12453" spans="4:4" customFormat="1" x14ac:dyDescent="0.35">
      <c r="D12453" s="35"/>
    </row>
    <row r="12454" spans="4:4" customFormat="1" x14ac:dyDescent="0.35">
      <c r="D12454" s="35"/>
    </row>
    <row r="12455" spans="4:4" customFormat="1" x14ac:dyDescent="0.35">
      <c r="D12455" s="35"/>
    </row>
    <row r="12456" spans="4:4" customFormat="1" x14ac:dyDescent="0.35">
      <c r="D12456" s="35"/>
    </row>
    <row r="12457" spans="4:4" customFormat="1" x14ac:dyDescent="0.35">
      <c r="D12457" s="35"/>
    </row>
    <row r="12458" spans="4:4" customFormat="1" x14ac:dyDescent="0.35">
      <c r="D12458" s="35"/>
    </row>
    <row r="12459" spans="4:4" customFormat="1" x14ac:dyDescent="0.35">
      <c r="D12459" s="35"/>
    </row>
    <row r="12460" spans="4:4" customFormat="1" x14ac:dyDescent="0.35">
      <c r="D12460" s="35"/>
    </row>
    <row r="12461" spans="4:4" customFormat="1" x14ac:dyDescent="0.35">
      <c r="D12461" s="35"/>
    </row>
    <row r="12462" spans="4:4" customFormat="1" x14ac:dyDescent="0.35">
      <c r="D12462" s="35"/>
    </row>
    <row r="12463" spans="4:4" customFormat="1" x14ac:dyDescent="0.35">
      <c r="D12463" s="35"/>
    </row>
    <row r="12464" spans="4:4" customFormat="1" x14ac:dyDescent="0.35">
      <c r="D12464" s="35"/>
    </row>
    <row r="12465" spans="4:4" customFormat="1" x14ac:dyDescent="0.35">
      <c r="D12465" s="35"/>
    </row>
    <row r="12466" spans="4:4" customFormat="1" x14ac:dyDescent="0.35">
      <c r="D12466" s="35"/>
    </row>
    <row r="12467" spans="4:4" customFormat="1" x14ac:dyDescent="0.35">
      <c r="D12467" s="35"/>
    </row>
    <row r="12468" spans="4:4" customFormat="1" x14ac:dyDescent="0.35">
      <c r="D12468" s="35"/>
    </row>
    <row r="12469" spans="4:4" customFormat="1" x14ac:dyDescent="0.35">
      <c r="D12469" s="35"/>
    </row>
    <row r="12470" spans="4:4" customFormat="1" x14ac:dyDescent="0.35">
      <c r="D12470" s="35"/>
    </row>
    <row r="12471" spans="4:4" customFormat="1" x14ac:dyDescent="0.35">
      <c r="D12471" s="35"/>
    </row>
    <row r="12472" spans="4:4" customFormat="1" x14ac:dyDescent="0.35">
      <c r="D12472" s="35"/>
    </row>
    <row r="12473" spans="4:4" customFormat="1" x14ac:dyDescent="0.35">
      <c r="D12473" s="35"/>
    </row>
    <row r="12474" spans="4:4" customFormat="1" x14ac:dyDescent="0.35">
      <c r="D12474" s="35"/>
    </row>
    <row r="12475" spans="4:4" customFormat="1" x14ac:dyDescent="0.35">
      <c r="D12475" s="35"/>
    </row>
    <row r="12476" spans="4:4" customFormat="1" x14ac:dyDescent="0.35">
      <c r="D12476" s="35"/>
    </row>
    <row r="12477" spans="4:4" customFormat="1" x14ac:dyDescent="0.35">
      <c r="D12477" s="35"/>
    </row>
    <row r="12478" spans="4:4" customFormat="1" x14ac:dyDescent="0.35">
      <c r="D12478" s="35"/>
    </row>
    <row r="12479" spans="4:4" customFormat="1" x14ac:dyDescent="0.35">
      <c r="D12479" s="35"/>
    </row>
    <row r="12480" spans="4:4" customFormat="1" x14ac:dyDescent="0.35">
      <c r="D12480" s="35"/>
    </row>
    <row r="12481" spans="4:4" customFormat="1" x14ac:dyDescent="0.35">
      <c r="D12481" s="35"/>
    </row>
    <row r="12482" spans="4:4" customFormat="1" x14ac:dyDescent="0.35">
      <c r="D12482" s="35"/>
    </row>
    <row r="12483" spans="4:4" customFormat="1" x14ac:dyDescent="0.35">
      <c r="D12483" s="35"/>
    </row>
    <row r="12484" spans="4:4" customFormat="1" x14ac:dyDescent="0.35">
      <c r="D12484" s="35"/>
    </row>
    <row r="12485" spans="4:4" customFormat="1" x14ac:dyDescent="0.35">
      <c r="D12485" s="35"/>
    </row>
    <row r="12486" spans="4:4" customFormat="1" x14ac:dyDescent="0.35">
      <c r="D12486" s="35"/>
    </row>
    <row r="12487" spans="4:4" customFormat="1" x14ac:dyDescent="0.35">
      <c r="D12487" s="35"/>
    </row>
    <row r="12488" spans="4:4" customFormat="1" x14ac:dyDescent="0.35">
      <c r="D12488" s="35"/>
    </row>
    <row r="12489" spans="4:4" customFormat="1" x14ac:dyDescent="0.35">
      <c r="D12489" s="35"/>
    </row>
    <row r="12490" spans="4:4" customFormat="1" x14ac:dyDescent="0.35">
      <c r="D12490" s="35"/>
    </row>
    <row r="12491" spans="4:4" customFormat="1" x14ac:dyDescent="0.35">
      <c r="D12491" s="35"/>
    </row>
    <row r="12492" spans="4:4" customFormat="1" x14ac:dyDescent="0.35">
      <c r="D12492" s="35"/>
    </row>
    <row r="12493" spans="4:4" customFormat="1" x14ac:dyDescent="0.35">
      <c r="D12493" s="35"/>
    </row>
    <row r="12494" spans="4:4" customFormat="1" x14ac:dyDescent="0.35">
      <c r="D12494" s="35"/>
    </row>
    <row r="12495" spans="4:4" customFormat="1" x14ac:dyDescent="0.35">
      <c r="D12495" s="35"/>
    </row>
    <row r="12496" spans="4:4" customFormat="1" x14ac:dyDescent="0.35">
      <c r="D12496" s="35"/>
    </row>
    <row r="12497" spans="4:4" customFormat="1" x14ac:dyDescent="0.35">
      <c r="D12497" s="35"/>
    </row>
    <row r="12498" spans="4:4" customFormat="1" x14ac:dyDescent="0.35">
      <c r="D12498" s="35"/>
    </row>
    <row r="12499" spans="4:4" customFormat="1" x14ac:dyDescent="0.35">
      <c r="D12499" s="35"/>
    </row>
    <row r="12500" spans="4:4" customFormat="1" x14ac:dyDescent="0.35">
      <c r="D12500" s="35"/>
    </row>
    <row r="12501" spans="4:4" customFormat="1" x14ac:dyDescent="0.35">
      <c r="D12501" s="35"/>
    </row>
    <row r="12502" spans="4:4" customFormat="1" x14ac:dyDescent="0.35">
      <c r="D12502" s="35"/>
    </row>
    <row r="12503" spans="4:4" customFormat="1" x14ac:dyDescent="0.35">
      <c r="D12503" s="35"/>
    </row>
    <row r="12504" spans="4:4" customFormat="1" x14ac:dyDescent="0.35">
      <c r="D12504" s="35"/>
    </row>
    <row r="12505" spans="4:4" customFormat="1" x14ac:dyDescent="0.35">
      <c r="D12505" s="35"/>
    </row>
    <row r="12506" spans="4:4" customFormat="1" x14ac:dyDescent="0.35">
      <c r="D12506" s="35"/>
    </row>
    <row r="12507" spans="4:4" customFormat="1" x14ac:dyDescent="0.35">
      <c r="D12507" s="35"/>
    </row>
    <row r="12508" spans="4:4" customFormat="1" x14ac:dyDescent="0.35">
      <c r="D12508" s="35"/>
    </row>
    <row r="12509" spans="4:4" customFormat="1" x14ac:dyDescent="0.35">
      <c r="D12509" s="35"/>
    </row>
    <row r="12510" spans="4:4" customFormat="1" x14ac:dyDescent="0.35">
      <c r="D12510" s="35"/>
    </row>
    <row r="12511" spans="4:4" customFormat="1" x14ac:dyDescent="0.35">
      <c r="D12511" s="35"/>
    </row>
    <row r="12512" spans="4:4" customFormat="1" x14ac:dyDescent="0.35">
      <c r="D12512" s="35"/>
    </row>
    <row r="12513" spans="4:4" customFormat="1" x14ac:dyDescent="0.35">
      <c r="D12513" s="35"/>
    </row>
    <row r="12514" spans="4:4" customFormat="1" x14ac:dyDescent="0.35">
      <c r="D12514" s="35"/>
    </row>
    <row r="12515" spans="4:4" customFormat="1" x14ac:dyDescent="0.35">
      <c r="D12515" s="35"/>
    </row>
    <row r="12516" spans="4:4" customFormat="1" x14ac:dyDescent="0.35">
      <c r="D12516" s="35"/>
    </row>
    <row r="12517" spans="4:4" customFormat="1" x14ac:dyDescent="0.35">
      <c r="D12517" s="35"/>
    </row>
    <row r="12518" spans="4:4" customFormat="1" x14ac:dyDescent="0.35">
      <c r="D12518" s="35"/>
    </row>
    <row r="12519" spans="4:4" customFormat="1" x14ac:dyDescent="0.35">
      <c r="D12519" s="35"/>
    </row>
    <row r="12520" spans="4:4" customFormat="1" x14ac:dyDescent="0.35">
      <c r="D12520" s="35"/>
    </row>
    <row r="12521" spans="4:4" customFormat="1" x14ac:dyDescent="0.35">
      <c r="D12521" s="35"/>
    </row>
    <row r="12522" spans="4:4" customFormat="1" x14ac:dyDescent="0.35">
      <c r="D12522" s="35"/>
    </row>
    <row r="12523" spans="4:4" customFormat="1" x14ac:dyDescent="0.35">
      <c r="D12523" s="35"/>
    </row>
    <row r="12524" spans="4:4" customFormat="1" x14ac:dyDescent="0.35">
      <c r="D12524" s="35"/>
    </row>
    <row r="12525" spans="4:4" customFormat="1" x14ac:dyDescent="0.35">
      <c r="D12525" s="35"/>
    </row>
    <row r="12526" spans="4:4" customFormat="1" x14ac:dyDescent="0.35">
      <c r="D12526" s="35"/>
    </row>
    <row r="12527" spans="4:4" customFormat="1" x14ac:dyDescent="0.35">
      <c r="D12527" s="35"/>
    </row>
    <row r="12528" spans="4:4" customFormat="1" x14ac:dyDescent="0.35">
      <c r="D12528" s="35"/>
    </row>
    <row r="12529" spans="4:4" customFormat="1" x14ac:dyDescent="0.35">
      <c r="D12529" s="35"/>
    </row>
    <row r="12530" spans="4:4" customFormat="1" x14ac:dyDescent="0.35">
      <c r="D12530" s="35"/>
    </row>
    <row r="12531" spans="4:4" customFormat="1" x14ac:dyDescent="0.35">
      <c r="D12531" s="35"/>
    </row>
    <row r="12532" spans="4:4" customFormat="1" x14ac:dyDescent="0.35">
      <c r="D12532" s="35"/>
    </row>
    <row r="12533" spans="4:4" customFormat="1" x14ac:dyDescent="0.35">
      <c r="D12533" s="35"/>
    </row>
    <row r="12534" spans="4:4" customFormat="1" x14ac:dyDescent="0.35">
      <c r="D12534" s="35"/>
    </row>
    <row r="12535" spans="4:4" customFormat="1" x14ac:dyDescent="0.35">
      <c r="D12535" s="35"/>
    </row>
    <row r="12536" spans="4:4" customFormat="1" x14ac:dyDescent="0.35">
      <c r="D12536" s="35"/>
    </row>
    <row r="12537" spans="4:4" customFormat="1" x14ac:dyDescent="0.35">
      <c r="D12537" s="35"/>
    </row>
    <row r="12538" spans="4:4" customFormat="1" x14ac:dyDescent="0.35">
      <c r="D12538" s="35"/>
    </row>
    <row r="12539" spans="4:4" customFormat="1" x14ac:dyDescent="0.35">
      <c r="D12539" s="35"/>
    </row>
    <row r="12540" spans="4:4" customFormat="1" x14ac:dyDescent="0.35">
      <c r="D12540" s="35"/>
    </row>
    <row r="12541" spans="4:4" customFormat="1" x14ac:dyDescent="0.35">
      <c r="D12541" s="35"/>
    </row>
    <row r="12542" spans="4:4" customFormat="1" x14ac:dyDescent="0.35">
      <c r="D12542" s="35"/>
    </row>
    <row r="12543" spans="4:4" customFormat="1" x14ac:dyDescent="0.35">
      <c r="D12543" s="35"/>
    </row>
    <row r="12544" spans="4:4" customFormat="1" x14ac:dyDescent="0.35">
      <c r="D12544" s="35"/>
    </row>
    <row r="12545" spans="4:4" customFormat="1" x14ac:dyDescent="0.35">
      <c r="D12545" s="35"/>
    </row>
    <row r="12546" spans="4:4" customFormat="1" x14ac:dyDescent="0.35">
      <c r="D12546" s="35"/>
    </row>
    <row r="12547" spans="4:4" customFormat="1" x14ac:dyDescent="0.35">
      <c r="D12547" s="35"/>
    </row>
    <row r="12548" spans="4:4" customFormat="1" x14ac:dyDescent="0.35">
      <c r="D12548" s="35"/>
    </row>
    <row r="12549" spans="4:4" customFormat="1" x14ac:dyDescent="0.35">
      <c r="D12549" s="35"/>
    </row>
    <row r="12550" spans="4:4" customFormat="1" x14ac:dyDescent="0.35">
      <c r="D12550" s="35"/>
    </row>
    <row r="12551" spans="4:4" customFormat="1" x14ac:dyDescent="0.35">
      <c r="D12551" s="35"/>
    </row>
    <row r="12552" spans="4:4" customFormat="1" x14ac:dyDescent="0.35">
      <c r="D12552" s="35"/>
    </row>
    <row r="12553" spans="4:4" customFormat="1" x14ac:dyDescent="0.35">
      <c r="D12553" s="35"/>
    </row>
    <row r="12554" spans="4:4" customFormat="1" x14ac:dyDescent="0.35">
      <c r="D12554" s="35"/>
    </row>
    <row r="12555" spans="4:4" customFormat="1" x14ac:dyDescent="0.35">
      <c r="D12555" s="35"/>
    </row>
    <row r="12556" spans="4:4" customFormat="1" x14ac:dyDescent="0.35">
      <c r="D12556" s="35"/>
    </row>
    <row r="12557" spans="4:4" customFormat="1" x14ac:dyDescent="0.35">
      <c r="D12557" s="35"/>
    </row>
    <row r="12558" spans="4:4" customFormat="1" x14ac:dyDescent="0.35">
      <c r="D12558" s="35"/>
    </row>
    <row r="12559" spans="4:4" customFormat="1" x14ac:dyDescent="0.35">
      <c r="D12559" s="35"/>
    </row>
    <row r="12560" spans="4:4" customFormat="1" x14ac:dyDescent="0.35">
      <c r="D12560" s="35"/>
    </row>
    <row r="12561" spans="4:4" customFormat="1" x14ac:dyDescent="0.35">
      <c r="D12561" s="35"/>
    </row>
    <row r="12562" spans="4:4" customFormat="1" x14ac:dyDescent="0.35">
      <c r="D12562" s="35"/>
    </row>
    <row r="12563" spans="4:4" customFormat="1" x14ac:dyDescent="0.35">
      <c r="D12563" s="35"/>
    </row>
    <row r="12564" spans="4:4" customFormat="1" x14ac:dyDescent="0.35">
      <c r="D12564" s="35"/>
    </row>
    <row r="12565" spans="4:4" customFormat="1" x14ac:dyDescent="0.35">
      <c r="D12565" s="35"/>
    </row>
    <row r="12566" spans="4:4" customFormat="1" x14ac:dyDescent="0.35">
      <c r="D12566" s="35"/>
    </row>
    <row r="12567" spans="4:4" customFormat="1" x14ac:dyDescent="0.35">
      <c r="D12567" s="35"/>
    </row>
    <row r="12568" spans="4:4" customFormat="1" x14ac:dyDescent="0.35">
      <c r="D12568" s="35"/>
    </row>
    <row r="12569" spans="4:4" customFormat="1" x14ac:dyDescent="0.35">
      <c r="D12569" s="35"/>
    </row>
    <row r="12570" spans="4:4" customFormat="1" x14ac:dyDescent="0.35">
      <c r="D12570" s="35"/>
    </row>
    <row r="12571" spans="4:4" customFormat="1" x14ac:dyDescent="0.35">
      <c r="D12571" s="35"/>
    </row>
    <row r="12572" spans="4:4" customFormat="1" x14ac:dyDescent="0.35">
      <c r="D12572" s="35"/>
    </row>
    <row r="12573" spans="4:4" customFormat="1" x14ac:dyDescent="0.35">
      <c r="D12573" s="35"/>
    </row>
    <row r="12574" spans="4:4" customFormat="1" x14ac:dyDescent="0.35">
      <c r="D12574" s="35"/>
    </row>
    <row r="12575" spans="4:4" customFormat="1" x14ac:dyDescent="0.35">
      <c r="D12575" s="35"/>
    </row>
    <row r="12576" spans="4:4" customFormat="1" x14ac:dyDescent="0.35">
      <c r="D12576" s="35"/>
    </row>
    <row r="12577" spans="4:4" customFormat="1" x14ac:dyDescent="0.35">
      <c r="D12577" s="35"/>
    </row>
    <row r="12578" spans="4:4" customFormat="1" x14ac:dyDescent="0.35">
      <c r="D12578" s="35"/>
    </row>
    <row r="12579" spans="4:4" customFormat="1" x14ac:dyDescent="0.35">
      <c r="D12579" s="35"/>
    </row>
    <row r="12580" spans="4:4" customFormat="1" x14ac:dyDescent="0.35">
      <c r="D12580" s="35"/>
    </row>
    <row r="12581" spans="4:4" customFormat="1" x14ac:dyDescent="0.35">
      <c r="D12581" s="35"/>
    </row>
    <row r="12582" spans="4:4" customFormat="1" x14ac:dyDescent="0.35">
      <c r="D12582" s="35"/>
    </row>
    <row r="12583" spans="4:4" customFormat="1" x14ac:dyDescent="0.35">
      <c r="D12583" s="35"/>
    </row>
    <row r="12584" spans="4:4" customFormat="1" x14ac:dyDescent="0.35">
      <c r="D12584" s="35"/>
    </row>
    <row r="12585" spans="4:4" customFormat="1" x14ac:dyDescent="0.35">
      <c r="D12585" s="35"/>
    </row>
    <row r="12586" spans="4:4" customFormat="1" x14ac:dyDescent="0.35">
      <c r="D12586" s="35"/>
    </row>
    <row r="12587" spans="4:4" customFormat="1" x14ac:dyDescent="0.35">
      <c r="D12587" s="35"/>
    </row>
    <row r="12588" spans="4:4" customFormat="1" x14ac:dyDescent="0.35">
      <c r="D12588" s="35"/>
    </row>
    <row r="12589" spans="4:4" customFormat="1" x14ac:dyDescent="0.35">
      <c r="D12589" s="35"/>
    </row>
    <row r="12590" spans="4:4" customFormat="1" x14ac:dyDescent="0.35">
      <c r="D12590" s="35"/>
    </row>
    <row r="12591" spans="4:4" customFormat="1" x14ac:dyDescent="0.35">
      <c r="D12591" s="35"/>
    </row>
    <row r="12592" spans="4:4" customFormat="1" x14ac:dyDescent="0.35">
      <c r="D12592" s="35"/>
    </row>
    <row r="12593" spans="4:4" customFormat="1" x14ac:dyDescent="0.35">
      <c r="D12593" s="35"/>
    </row>
    <row r="12594" spans="4:4" customFormat="1" x14ac:dyDescent="0.35">
      <c r="D12594" s="35"/>
    </row>
    <row r="12595" spans="4:4" customFormat="1" x14ac:dyDescent="0.35">
      <c r="D12595" s="35"/>
    </row>
    <row r="12596" spans="4:4" customFormat="1" x14ac:dyDescent="0.35">
      <c r="D12596" s="35"/>
    </row>
    <row r="12597" spans="4:4" customFormat="1" x14ac:dyDescent="0.35">
      <c r="D12597" s="35"/>
    </row>
    <row r="12598" spans="4:4" customFormat="1" x14ac:dyDescent="0.35">
      <c r="D12598" s="35"/>
    </row>
    <row r="12599" spans="4:4" customFormat="1" x14ac:dyDescent="0.35">
      <c r="D12599" s="35"/>
    </row>
    <row r="12600" spans="4:4" customFormat="1" x14ac:dyDescent="0.35">
      <c r="D12600" s="35"/>
    </row>
    <row r="12601" spans="4:4" customFormat="1" x14ac:dyDescent="0.35">
      <c r="D12601" s="35"/>
    </row>
    <row r="12602" spans="4:4" customFormat="1" x14ac:dyDescent="0.35">
      <c r="D12602" s="35"/>
    </row>
    <row r="12603" spans="4:4" customFormat="1" x14ac:dyDescent="0.35">
      <c r="D12603" s="35"/>
    </row>
    <row r="12604" spans="4:4" customFormat="1" x14ac:dyDescent="0.35">
      <c r="D12604" s="35"/>
    </row>
    <row r="12605" spans="4:4" customFormat="1" x14ac:dyDescent="0.35">
      <c r="D12605" s="35"/>
    </row>
    <row r="12606" spans="4:4" customFormat="1" x14ac:dyDescent="0.35">
      <c r="D12606" s="35"/>
    </row>
    <row r="12607" spans="4:4" customFormat="1" x14ac:dyDescent="0.35">
      <c r="D12607" s="35"/>
    </row>
    <row r="12608" spans="4:4" customFormat="1" x14ac:dyDescent="0.35">
      <c r="D12608" s="35"/>
    </row>
    <row r="12609" spans="4:4" customFormat="1" x14ac:dyDescent="0.35">
      <c r="D12609" s="35"/>
    </row>
    <row r="12610" spans="4:4" customFormat="1" x14ac:dyDescent="0.35">
      <c r="D12610" s="35"/>
    </row>
    <row r="12611" spans="4:4" customFormat="1" x14ac:dyDescent="0.35">
      <c r="D12611" s="35"/>
    </row>
    <row r="12612" spans="4:4" customFormat="1" x14ac:dyDescent="0.35">
      <c r="D12612" s="35"/>
    </row>
    <row r="12613" spans="4:4" customFormat="1" x14ac:dyDescent="0.35">
      <c r="D12613" s="35"/>
    </row>
    <row r="12614" spans="4:4" customFormat="1" x14ac:dyDescent="0.35">
      <c r="D12614" s="35"/>
    </row>
    <row r="12615" spans="4:4" customFormat="1" x14ac:dyDescent="0.35">
      <c r="D12615" s="35"/>
    </row>
    <row r="12616" spans="4:4" customFormat="1" x14ac:dyDescent="0.35">
      <c r="D12616" s="35"/>
    </row>
    <row r="12617" spans="4:4" customFormat="1" x14ac:dyDescent="0.35">
      <c r="D12617" s="35"/>
    </row>
    <row r="12618" spans="4:4" customFormat="1" x14ac:dyDescent="0.35">
      <c r="D12618" s="35"/>
    </row>
    <row r="12619" spans="4:4" customFormat="1" x14ac:dyDescent="0.35">
      <c r="D12619" s="35"/>
    </row>
    <row r="12620" spans="4:4" customFormat="1" x14ac:dyDescent="0.35">
      <c r="D12620" s="35"/>
    </row>
    <row r="12621" spans="4:4" customFormat="1" x14ac:dyDescent="0.35">
      <c r="D12621" s="35"/>
    </row>
    <row r="12622" spans="4:4" customFormat="1" x14ac:dyDescent="0.35">
      <c r="D12622" s="35"/>
    </row>
    <row r="12623" spans="4:4" customFormat="1" x14ac:dyDescent="0.35">
      <c r="D12623" s="35"/>
    </row>
    <row r="12624" spans="4:4" customFormat="1" x14ac:dyDescent="0.35">
      <c r="D12624" s="35"/>
    </row>
    <row r="12625" spans="4:4" customFormat="1" x14ac:dyDescent="0.35">
      <c r="D12625" s="35"/>
    </row>
    <row r="12626" spans="4:4" customFormat="1" x14ac:dyDescent="0.35">
      <c r="D12626" s="35"/>
    </row>
    <row r="12627" spans="4:4" customFormat="1" x14ac:dyDescent="0.35">
      <c r="D12627" s="35"/>
    </row>
    <row r="12628" spans="4:4" customFormat="1" x14ac:dyDescent="0.35">
      <c r="D12628" s="35"/>
    </row>
    <row r="12629" spans="4:4" customFormat="1" x14ac:dyDescent="0.35">
      <c r="D12629" s="35"/>
    </row>
    <row r="12630" spans="4:4" customFormat="1" x14ac:dyDescent="0.35">
      <c r="D12630" s="35"/>
    </row>
    <row r="12631" spans="4:4" customFormat="1" x14ac:dyDescent="0.35">
      <c r="D12631" s="35"/>
    </row>
    <row r="12632" spans="4:4" customFormat="1" x14ac:dyDescent="0.35">
      <c r="D12632" s="35"/>
    </row>
    <row r="12633" spans="4:4" customFormat="1" x14ac:dyDescent="0.35">
      <c r="D12633" s="35"/>
    </row>
    <row r="12634" spans="4:4" customFormat="1" x14ac:dyDescent="0.35">
      <c r="D12634" s="35"/>
    </row>
    <row r="12635" spans="4:4" customFormat="1" x14ac:dyDescent="0.35">
      <c r="D12635" s="35"/>
    </row>
    <row r="12636" spans="4:4" customFormat="1" x14ac:dyDescent="0.35">
      <c r="D12636" s="35"/>
    </row>
    <row r="12637" spans="4:4" customFormat="1" x14ac:dyDescent="0.35">
      <c r="D12637" s="35"/>
    </row>
    <row r="12638" spans="4:4" customFormat="1" x14ac:dyDescent="0.35">
      <c r="D12638" s="35"/>
    </row>
    <row r="12639" spans="4:4" customFormat="1" x14ac:dyDescent="0.35">
      <c r="D12639" s="35"/>
    </row>
    <row r="12640" spans="4:4" customFormat="1" x14ac:dyDescent="0.35">
      <c r="D12640" s="35"/>
    </row>
    <row r="12641" spans="4:4" customFormat="1" x14ac:dyDescent="0.35">
      <c r="D12641" s="35"/>
    </row>
    <row r="12642" spans="4:4" customFormat="1" x14ac:dyDescent="0.35">
      <c r="D12642" s="35"/>
    </row>
    <row r="12643" spans="4:4" customFormat="1" x14ac:dyDescent="0.35">
      <c r="D12643" s="35"/>
    </row>
    <row r="12644" spans="4:4" customFormat="1" x14ac:dyDescent="0.35">
      <c r="D12644" s="35"/>
    </row>
    <row r="12645" spans="4:4" customFormat="1" x14ac:dyDescent="0.35">
      <c r="D12645" s="35"/>
    </row>
    <row r="12646" spans="4:4" customFormat="1" x14ac:dyDescent="0.35">
      <c r="D12646" s="35"/>
    </row>
    <row r="12647" spans="4:4" customFormat="1" x14ac:dyDescent="0.35">
      <c r="D12647" s="35"/>
    </row>
    <row r="12648" spans="4:4" customFormat="1" x14ac:dyDescent="0.35">
      <c r="D12648" s="35"/>
    </row>
    <row r="12649" spans="4:4" customFormat="1" x14ac:dyDescent="0.35">
      <c r="D12649" s="35"/>
    </row>
    <row r="12650" spans="4:4" customFormat="1" x14ac:dyDescent="0.35">
      <c r="D12650" s="35"/>
    </row>
    <row r="12651" spans="4:4" customFormat="1" x14ac:dyDescent="0.35">
      <c r="D12651" s="35"/>
    </row>
    <row r="12652" spans="4:4" customFormat="1" x14ac:dyDescent="0.35">
      <c r="D12652" s="35"/>
    </row>
    <row r="12653" spans="4:4" customFormat="1" x14ac:dyDescent="0.35">
      <c r="D12653" s="35"/>
    </row>
    <row r="12654" spans="4:4" customFormat="1" x14ac:dyDescent="0.35">
      <c r="D12654" s="35"/>
    </row>
    <row r="12655" spans="4:4" customFormat="1" x14ac:dyDescent="0.35">
      <c r="D12655" s="35"/>
    </row>
    <row r="12656" spans="4:4" customFormat="1" x14ac:dyDescent="0.35">
      <c r="D12656" s="35"/>
    </row>
    <row r="12657" spans="4:4" customFormat="1" x14ac:dyDescent="0.35">
      <c r="D12657" s="35"/>
    </row>
    <row r="12658" spans="4:4" customFormat="1" x14ac:dyDescent="0.35">
      <c r="D12658" s="35"/>
    </row>
    <row r="12659" spans="4:4" customFormat="1" x14ac:dyDescent="0.35">
      <c r="D12659" s="35"/>
    </row>
    <row r="12660" spans="4:4" customFormat="1" x14ac:dyDescent="0.35">
      <c r="D12660" s="35"/>
    </row>
    <row r="12661" spans="4:4" customFormat="1" x14ac:dyDescent="0.35">
      <c r="D12661" s="35"/>
    </row>
    <row r="12662" spans="4:4" customFormat="1" x14ac:dyDescent="0.35">
      <c r="D12662" s="35"/>
    </row>
    <row r="12663" spans="4:4" customFormat="1" x14ac:dyDescent="0.35">
      <c r="D12663" s="35"/>
    </row>
    <row r="12664" spans="4:4" customFormat="1" x14ac:dyDescent="0.35">
      <c r="D12664" s="35"/>
    </row>
    <row r="12665" spans="4:4" customFormat="1" x14ac:dyDescent="0.35">
      <c r="D12665" s="35"/>
    </row>
    <row r="12666" spans="4:4" customFormat="1" x14ac:dyDescent="0.35">
      <c r="D12666" s="35"/>
    </row>
    <row r="12667" spans="4:4" customFormat="1" x14ac:dyDescent="0.35">
      <c r="D12667" s="35"/>
    </row>
    <row r="12668" spans="4:4" customFormat="1" x14ac:dyDescent="0.35">
      <c r="D12668" s="35"/>
    </row>
    <row r="12669" spans="4:4" customFormat="1" x14ac:dyDescent="0.35">
      <c r="D12669" s="35"/>
    </row>
    <row r="12670" spans="4:4" customFormat="1" x14ac:dyDescent="0.35">
      <c r="D12670" s="35"/>
    </row>
    <row r="12671" spans="4:4" customFormat="1" x14ac:dyDescent="0.35">
      <c r="D12671" s="35"/>
    </row>
    <row r="12672" spans="4:4" customFormat="1" x14ac:dyDescent="0.35">
      <c r="D12672" s="35"/>
    </row>
    <row r="12673" spans="4:4" customFormat="1" x14ac:dyDescent="0.35">
      <c r="D12673" s="35"/>
    </row>
    <row r="12674" spans="4:4" customFormat="1" x14ac:dyDescent="0.35">
      <c r="D12674" s="35"/>
    </row>
    <row r="12675" spans="4:4" customFormat="1" x14ac:dyDescent="0.35">
      <c r="D12675" s="35"/>
    </row>
    <row r="12676" spans="4:4" customFormat="1" x14ac:dyDescent="0.35">
      <c r="D12676" s="35"/>
    </row>
    <row r="12677" spans="4:4" customFormat="1" x14ac:dyDescent="0.35">
      <c r="D12677" s="35"/>
    </row>
    <row r="12678" spans="4:4" customFormat="1" x14ac:dyDescent="0.35">
      <c r="D12678" s="35"/>
    </row>
    <row r="12679" spans="4:4" customFormat="1" x14ac:dyDescent="0.35">
      <c r="D12679" s="35"/>
    </row>
    <row r="12680" spans="4:4" customFormat="1" x14ac:dyDescent="0.35">
      <c r="D12680" s="35"/>
    </row>
    <row r="12681" spans="4:4" customFormat="1" x14ac:dyDescent="0.35">
      <c r="D12681" s="35"/>
    </row>
    <row r="12682" spans="4:4" customFormat="1" x14ac:dyDescent="0.35">
      <c r="D12682" s="35"/>
    </row>
    <row r="12683" spans="4:4" customFormat="1" x14ac:dyDescent="0.35">
      <c r="D12683" s="35"/>
    </row>
    <row r="12684" spans="4:4" customFormat="1" x14ac:dyDescent="0.35">
      <c r="D12684" s="35"/>
    </row>
    <row r="12685" spans="4:4" customFormat="1" x14ac:dyDescent="0.35">
      <c r="D12685" s="35"/>
    </row>
    <row r="12686" spans="4:4" customFormat="1" x14ac:dyDescent="0.35">
      <c r="D12686" s="35"/>
    </row>
    <row r="12687" spans="4:4" customFormat="1" x14ac:dyDescent="0.35">
      <c r="D12687" s="35"/>
    </row>
    <row r="12688" spans="4:4" customFormat="1" x14ac:dyDescent="0.35">
      <c r="D12688" s="35"/>
    </row>
    <row r="12689" spans="4:4" customFormat="1" x14ac:dyDescent="0.35">
      <c r="D12689" s="35"/>
    </row>
    <row r="12690" spans="4:4" customFormat="1" x14ac:dyDescent="0.35">
      <c r="D12690" s="35"/>
    </row>
    <row r="12691" spans="4:4" customFormat="1" x14ac:dyDescent="0.35">
      <c r="D12691" s="35"/>
    </row>
    <row r="12692" spans="4:4" customFormat="1" x14ac:dyDescent="0.35">
      <c r="D12692" s="35"/>
    </row>
    <row r="12693" spans="4:4" customFormat="1" x14ac:dyDescent="0.35">
      <c r="D12693" s="35"/>
    </row>
    <row r="12694" spans="4:4" customFormat="1" x14ac:dyDescent="0.35">
      <c r="D12694" s="35"/>
    </row>
    <row r="12695" spans="4:4" customFormat="1" x14ac:dyDescent="0.35">
      <c r="D12695" s="35"/>
    </row>
    <row r="12696" spans="4:4" customFormat="1" x14ac:dyDescent="0.35">
      <c r="D12696" s="35"/>
    </row>
    <row r="12697" spans="4:4" customFormat="1" x14ac:dyDescent="0.35">
      <c r="D12697" s="35"/>
    </row>
    <row r="12698" spans="4:4" customFormat="1" x14ac:dyDescent="0.35">
      <c r="D12698" s="35"/>
    </row>
    <row r="12699" spans="4:4" customFormat="1" x14ac:dyDescent="0.35">
      <c r="D12699" s="35"/>
    </row>
    <row r="12700" spans="4:4" customFormat="1" x14ac:dyDescent="0.35">
      <c r="D12700" s="35"/>
    </row>
    <row r="12701" spans="4:4" customFormat="1" x14ac:dyDescent="0.35">
      <c r="D12701" s="35"/>
    </row>
    <row r="12702" spans="4:4" customFormat="1" x14ac:dyDescent="0.35">
      <c r="D12702" s="35"/>
    </row>
    <row r="12703" spans="4:4" customFormat="1" x14ac:dyDescent="0.35">
      <c r="D12703" s="35"/>
    </row>
    <row r="12704" spans="4:4" customFormat="1" x14ac:dyDescent="0.35">
      <c r="D12704" s="35"/>
    </row>
    <row r="12705" spans="4:4" customFormat="1" x14ac:dyDescent="0.35">
      <c r="D12705" s="35"/>
    </row>
    <row r="12706" spans="4:4" customFormat="1" x14ac:dyDescent="0.35">
      <c r="D12706" s="35"/>
    </row>
    <row r="12707" spans="4:4" customFormat="1" x14ac:dyDescent="0.35">
      <c r="D12707" s="35"/>
    </row>
    <row r="12708" spans="4:4" customFormat="1" x14ac:dyDescent="0.35">
      <c r="D12708" s="35"/>
    </row>
    <row r="12709" spans="4:4" customFormat="1" x14ac:dyDescent="0.35">
      <c r="D12709" s="35"/>
    </row>
    <row r="12710" spans="4:4" customFormat="1" x14ac:dyDescent="0.35">
      <c r="D12710" s="35"/>
    </row>
    <row r="12711" spans="4:4" customFormat="1" x14ac:dyDescent="0.35">
      <c r="D12711" s="35"/>
    </row>
    <row r="12712" spans="4:4" customFormat="1" x14ac:dyDescent="0.35">
      <c r="D12712" s="35"/>
    </row>
    <row r="12713" spans="4:4" customFormat="1" x14ac:dyDescent="0.35">
      <c r="D12713" s="35"/>
    </row>
    <row r="12714" spans="4:4" customFormat="1" x14ac:dyDescent="0.35">
      <c r="D12714" s="35"/>
    </row>
    <row r="12715" spans="4:4" customFormat="1" x14ac:dyDescent="0.35">
      <c r="D12715" s="35"/>
    </row>
    <row r="12716" spans="4:4" customFormat="1" x14ac:dyDescent="0.35">
      <c r="D12716" s="35"/>
    </row>
    <row r="12717" spans="4:4" customFormat="1" x14ac:dyDescent="0.35">
      <c r="D12717" s="35"/>
    </row>
    <row r="12718" spans="4:4" customFormat="1" x14ac:dyDescent="0.35">
      <c r="D12718" s="35"/>
    </row>
    <row r="12719" spans="4:4" customFormat="1" x14ac:dyDescent="0.35">
      <c r="D12719" s="35"/>
    </row>
    <row r="12720" spans="4:4" customFormat="1" x14ac:dyDescent="0.35">
      <c r="D12720" s="35"/>
    </row>
    <row r="12721" spans="4:4" customFormat="1" x14ac:dyDescent="0.35">
      <c r="D12721" s="35"/>
    </row>
    <row r="12722" spans="4:4" customFormat="1" x14ac:dyDescent="0.35">
      <c r="D12722" s="35"/>
    </row>
    <row r="12723" spans="4:4" customFormat="1" x14ac:dyDescent="0.35">
      <c r="D12723" s="35"/>
    </row>
    <row r="12724" spans="4:4" customFormat="1" x14ac:dyDescent="0.35">
      <c r="D12724" s="35"/>
    </row>
    <row r="12725" spans="4:4" customFormat="1" x14ac:dyDescent="0.35">
      <c r="D12725" s="35"/>
    </row>
    <row r="12726" spans="4:4" customFormat="1" x14ac:dyDescent="0.35">
      <c r="D12726" s="35"/>
    </row>
    <row r="12727" spans="4:4" customFormat="1" x14ac:dyDescent="0.35">
      <c r="D12727" s="35"/>
    </row>
    <row r="12728" spans="4:4" customFormat="1" x14ac:dyDescent="0.35">
      <c r="D12728" s="35"/>
    </row>
    <row r="12729" spans="4:4" customFormat="1" x14ac:dyDescent="0.35">
      <c r="D12729" s="35"/>
    </row>
    <row r="12730" spans="4:4" customFormat="1" x14ac:dyDescent="0.35">
      <c r="D12730" s="35"/>
    </row>
    <row r="12731" spans="4:4" customFormat="1" x14ac:dyDescent="0.35">
      <c r="D12731" s="35"/>
    </row>
    <row r="12732" spans="4:4" customFormat="1" x14ac:dyDescent="0.35">
      <c r="D12732" s="35"/>
    </row>
    <row r="12733" spans="4:4" customFormat="1" x14ac:dyDescent="0.35">
      <c r="D12733" s="35"/>
    </row>
    <row r="12734" spans="4:4" customFormat="1" x14ac:dyDescent="0.35">
      <c r="D12734" s="35"/>
    </row>
    <row r="12735" spans="4:4" customFormat="1" x14ac:dyDescent="0.35">
      <c r="D12735" s="35"/>
    </row>
    <row r="12736" spans="4:4" customFormat="1" x14ac:dyDescent="0.35">
      <c r="D12736" s="35"/>
    </row>
    <row r="12737" spans="4:4" customFormat="1" x14ac:dyDescent="0.35">
      <c r="D12737" s="35"/>
    </row>
    <row r="12738" spans="4:4" customFormat="1" x14ac:dyDescent="0.35">
      <c r="D12738" s="35"/>
    </row>
    <row r="12739" spans="4:4" customFormat="1" x14ac:dyDescent="0.35">
      <c r="D12739" s="35"/>
    </row>
    <row r="12740" spans="4:4" customFormat="1" x14ac:dyDescent="0.35">
      <c r="D12740" s="35"/>
    </row>
    <row r="12741" spans="4:4" customFormat="1" x14ac:dyDescent="0.35">
      <c r="D12741" s="35"/>
    </row>
    <row r="12742" spans="4:4" customFormat="1" x14ac:dyDescent="0.35">
      <c r="D12742" s="35"/>
    </row>
    <row r="12743" spans="4:4" customFormat="1" x14ac:dyDescent="0.35">
      <c r="D12743" s="35"/>
    </row>
    <row r="12744" spans="4:4" customFormat="1" x14ac:dyDescent="0.35">
      <c r="D12744" s="35"/>
    </row>
    <row r="12745" spans="4:4" customFormat="1" x14ac:dyDescent="0.35">
      <c r="D12745" s="35"/>
    </row>
    <row r="12746" spans="4:4" customFormat="1" x14ac:dyDescent="0.35">
      <c r="D12746" s="35"/>
    </row>
    <row r="12747" spans="4:4" customFormat="1" x14ac:dyDescent="0.35">
      <c r="D12747" s="35"/>
    </row>
    <row r="12748" spans="4:4" customFormat="1" x14ac:dyDescent="0.35">
      <c r="D12748" s="35"/>
    </row>
    <row r="12749" spans="4:4" customFormat="1" x14ac:dyDescent="0.35">
      <c r="D12749" s="35"/>
    </row>
    <row r="12750" spans="4:4" customFormat="1" x14ac:dyDescent="0.35">
      <c r="D12750" s="35"/>
    </row>
    <row r="12751" spans="4:4" customFormat="1" x14ac:dyDescent="0.35">
      <c r="D12751" s="35"/>
    </row>
    <row r="12752" spans="4:4" customFormat="1" x14ac:dyDescent="0.35">
      <c r="D12752" s="35"/>
    </row>
    <row r="12753" spans="4:4" customFormat="1" x14ac:dyDescent="0.35">
      <c r="D12753" s="35"/>
    </row>
    <row r="12754" spans="4:4" customFormat="1" x14ac:dyDescent="0.35">
      <c r="D12754" s="35"/>
    </row>
    <row r="12755" spans="4:4" customFormat="1" x14ac:dyDescent="0.35">
      <c r="D12755" s="35"/>
    </row>
    <row r="12756" spans="4:4" customFormat="1" x14ac:dyDescent="0.35">
      <c r="D12756" s="35"/>
    </row>
    <row r="12757" spans="4:4" customFormat="1" x14ac:dyDescent="0.35">
      <c r="D12757" s="35"/>
    </row>
    <row r="12758" spans="4:4" customFormat="1" x14ac:dyDescent="0.35">
      <c r="D12758" s="35"/>
    </row>
    <row r="12759" spans="4:4" customFormat="1" x14ac:dyDescent="0.35">
      <c r="D12759" s="35"/>
    </row>
    <row r="12760" spans="4:4" customFormat="1" x14ac:dyDescent="0.35">
      <c r="D12760" s="35"/>
    </row>
    <row r="12761" spans="4:4" customFormat="1" x14ac:dyDescent="0.35">
      <c r="D12761" s="35"/>
    </row>
    <row r="12762" spans="4:4" customFormat="1" x14ac:dyDescent="0.35">
      <c r="D12762" s="35"/>
    </row>
    <row r="12763" spans="4:4" customFormat="1" x14ac:dyDescent="0.35">
      <c r="D12763" s="35"/>
    </row>
    <row r="12764" spans="4:4" customFormat="1" x14ac:dyDescent="0.35">
      <c r="D12764" s="35"/>
    </row>
    <row r="12765" spans="4:4" customFormat="1" x14ac:dyDescent="0.35">
      <c r="D12765" s="35"/>
    </row>
    <row r="12766" spans="4:4" customFormat="1" x14ac:dyDescent="0.35">
      <c r="D12766" s="35"/>
    </row>
    <row r="12767" spans="4:4" customFormat="1" x14ac:dyDescent="0.35">
      <c r="D12767" s="35"/>
    </row>
    <row r="12768" spans="4:4" customFormat="1" x14ac:dyDescent="0.35">
      <c r="D12768" s="35"/>
    </row>
    <row r="12769" spans="4:4" customFormat="1" x14ac:dyDescent="0.35">
      <c r="D12769" s="35"/>
    </row>
    <row r="12770" spans="4:4" customFormat="1" x14ac:dyDescent="0.35">
      <c r="D12770" s="35"/>
    </row>
    <row r="12771" spans="4:4" customFormat="1" x14ac:dyDescent="0.35">
      <c r="D12771" s="35"/>
    </row>
    <row r="12772" spans="4:4" customFormat="1" x14ac:dyDescent="0.35">
      <c r="D12772" s="35"/>
    </row>
    <row r="12773" spans="4:4" customFormat="1" x14ac:dyDescent="0.35">
      <c r="D12773" s="35"/>
    </row>
    <row r="12774" spans="4:4" customFormat="1" x14ac:dyDescent="0.35">
      <c r="D12774" s="35"/>
    </row>
    <row r="12775" spans="4:4" customFormat="1" x14ac:dyDescent="0.35">
      <c r="D12775" s="35"/>
    </row>
    <row r="12776" spans="4:4" customFormat="1" x14ac:dyDescent="0.35">
      <c r="D12776" s="35"/>
    </row>
    <row r="12777" spans="4:4" customFormat="1" x14ac:dyDescent="0.35">
      <c r="D12777" s="35"/>
    </row>
    <row r="12778" spans="4:4" customFormat="1" x14ac:dyDescent="0.35">
      <c r="D12778" s="35"/>
    </row>
    <row r="12779" spans="4:4" customFormat="1" x14ac:dyDescent="0.35">
      <c r="D12779" s="35"/>
    </row>
    <row r="12780" spans="4:4" customFormat="1" x14ac:dyDescent="0.35">
      <c r="D12780" s="35"/>
    </row>
    <row r="12781" spans="4:4" customFormat="1" x14ac:dyDescent="0.35">
      <c r="D12781" s="35"/>
    </row>
    <row r="12782" spans="4:4" customFormat="1" x14ac:dyDescent="0.35">
      <c r="D12782" s="35"/>
    </row>
    <row r="12783" spans="4:4" customFormat="1" x14ac:dyDescent="0.35">
      <c r="D12783" s="35"/>
    </row>
    <row r="12784" spans="4:4" customFormat="1" x14ac:dyDescent="0.35">
      <c r="D12784" s="35"/>
    </row>
    <row r="12785" spans="4:4" customFormat="1" x14ac:dyDescent="0.35">
      <c r="D12785" s="35"/>
    </row>
    <row r="12786" spans="4:4" customFormat="1" x14ac:dyDescent="0.35">
      <c r="D12786" s="35"/>
    </row>
    <row r="12787" spans="4:4" customFormat="1" x14ac:dyDescent="0.35">
      <c r="D12787" s="35"/>
    </row>
    <row r="12788" spans="4:4" customFormat="1" x14ac:dyDescent="0.35">
      <c r="D12788" s="35"/>
    </row>
    <row r="12789" spans="4:4" customFormat="1" x14ac:dyDescent="0.35">
      <c r="D12789" s="35"/>
    </row>
    <row r="12790" spans="4:4" customFormat="1" x14ac:dyDescent="0.35">
      <c r="D12790" s="35"/>
    </row>
    <row r="12791" spans="4:4" customFormat="1" x14ac:dyDescent="0.35">
      <c r="D12791" s="35"/>
    </row>
    <row r="12792" spans="4:4" customFormat="1" x14ac:dyDescent="0.35">
      <c r="D12792" s="35"/>
    </row>
    <row r="12793" spans="4:4" customFormat="1" x14ac:dyDescent="0.35">
      <c r="D12793" s="35"/>
    </row>
    <row r="12794" spans="4:4" customFormat="1" x14ac:dyDescent="0.35">
      <c r="D12794" s="35"/>
    </row>
    <row r="12795" spans="4:4" customFormat="1" x14ac:dyDescent="0.35">
      <c r="D12795" s="35"/>
    </row>
    <row r="12796" spans="4:4" customFormat="1" x14ac:dyDescent="0.35">
      <c r="D12796" s="35"/>
    </row>
    <row r="12797" spans="4:4" customFormat="1" x14ac:dyDescent="0.35">
      <c r="D12797" s="35"/>
    </row>
    <row r="12798" spans="4:4" customFormat="1" x14ac:dyDescent="0.35">
      <c r="D12798" s="35"/>
    </row>
    <row r="12799" spans="4:4" customFormat="1" x14ac:dyDescent="0.35">
      <c r="D12799" s="35"/>
    </row>
    <row r="12800" spans="4:4" customFormat="1" x14ac:dyDescent="0.35">
      <c r="D12800" s="35"/>
    </row>
    <row r="12801" spans="4:4" customFormat="1" x14ac:dyDescent="0.35">
      <c r="D12801" s="35"/>
    </row>
    <row r="12802" spans="4:4" customFormat="1" x14ac:dyDescent="0.35">
      <c r="D12802" s="35"/>
    </row>
    <row r="12803" spans="4:4" customFormat="1" x14ac:dyDescent="0.35">
      <c r="D12803" s="35"/>
    </row>
    <row r="12804" spans="4:4" customFormat="1" x14ac:dyDescent="0.35">
      <c r="D12804" s="35"/>
    </row>
    <row r="12805" spans="4:4" customFormat="1" x14ac:dyDescent="0.35">
      <c r="D12805" s="35"/>
    </row>
    <row r="12806" spans="4:4" customFormat="1" x14ac:dyDescent="0.35">
      <c r="D12806" s="35"/>
    </row>
    <row r="12807" spans="4:4" customFormat="1" x14ac:dyDescent="0.35">
      <c r="D12807" s="35"/>
    </row>
    <row r="12808" spans="4:4" customFormat="1" x14ac:dyDescent="0.35">
      <c r="D12808" s="35"/>
    </row>
    <row r="12809" spans="4:4" customFormat="1" x14ac:dyDescent="0.35">
      <c r="D12809" s="35"/>
    </row>
    <row r="12810" spans="4:4" customFormat="1" x14ac:dyDescent="0.35">
      <c r="D12810" s="35"/>
    </row>
    <row r="12811" spans="4:4" customFormat="1" x14ac:dyDescent="0.35">
      <c r="D12811" s="35"/>
    </row>
    <row r="12812" spans="4:4" customFormat="1" x14ac:dyDescent="0.35">
      <c r="D12812" s="35"/>
    </row>
    <row r="12813" spans="4:4" customFormat="1" x14ac:dyDescent="0.35">
      <c r="D12813" s="35"/>
    </row>
    <row r="12814" spans="4:4" customFormat="1" x14ac:dyDescent="0.35">
      <c r="D12814" s="35"/>
    </row>
    <row r="12815" spans="4:4" customFormat="1" x14ac:dyDescent="0.35">
      <c r="D12815" s="35"/>
    </row>
    <row r="12816" spans="4:4" customFormat="1" x14ac:dyDescent="0.35">
      <c r="D12816" s="35"/>
    </row>
    <row r="12817" spans="4:4" customFormat="1" x14ac:dyDescent="0.35">
      <c r="D12817" s="35"/>
    </row>
    <row r="12818" spans="4:4" customFormat="1" x14ac:dyDescent="0.35">
      <c r="D12818" s="35"/>
    </row>
    <row r="12819" spans="4:4" customFormat="1" x14ac:dyDescent="0.35">
      <c r="D12819" s="35"/>
    </row>
    <row r="12820" spans="4:4" customFormat="1" x14ac:dyDescent="0.35">
      <c r="D12820" s="35"/>
    </row>
    <row r="12821" spans="4:4" customFormat="1" x14ac:dyDescent="0.35">
      <c r="D12821" s="35"/>
    </row>
    <row r="12822" spans="4:4" customFormat="1" x14ac:dyDescent="0.35">
      <c r="D12822" s="35"/>
    </row>
    <row r="12823" spans="4:4" customFormat="1" x14ac:dyDescent="0.35">
      <c r="D12823" s="35"/>
    </row>
    <row r="12824" spans="4:4" customFormat="1" x14ac:dyDescent="0.35">
      <c r="D12824" s="35"/>
    </row>
    <row r="12825" spans="4:4" customFormat="1" x14ac:dyDescent="0.35">
      <c r="D12825" s="35"/>
    </row>
    <row r="12826" spans="4:4" customFormat="1" x14ac:dyDescent="0.35">
      <c r="D12826" s="35"/>
    </row>
    <row r="12827" spans="4:4" customFormat="1" x14ac:dyDescent="0.35">
      <c r="D12827" s="35"/>
    </row>
    <row r="12828" spans="4:4" customFormat="1" x14ac:dyDescent="0.35">
      <c r="D12828" s="35"/>
    </row>
    <row r="12829" spans="4:4" customFormat="1" x14ac:dyDescent="0.35">
      <c r="D12829" s="35"/>
    </row>
    <row r="12830" spans="4:4" customFormat="1" x14ac:dyDescent="0.35">
      <c r="D12830" s="35"/>
    </row>
    <row r="12831" spans="4:4" customFormat="1" x14ac:dyDescent="0.35">
      <c r="D12831" s="35"/>
    </row>
    <row r="12832" spans="4:4" customFormat="1" x14ac:dyDescent="0.35">
      <c r="D12832" s="35"/>
    </row>
    <row r="12833" spans="4:4" customFormat="1" x14ac:dyDescent="0.35">
      <c r="D12833" s="35"/>
    </row>
    <row r="12834" spans="4:4" customFormat="1" x14ac:dyDescent="0.35">
      <c r="D12834" s="35"/>
    </row>
    <row r="12835" spans="4:4" customFormat="1" x14ac:dyDescent="0.35">
      <c r="D12835" s="35"/>
    </row>
    <row r="12836" spans="4:4" customFormat="1" x14ac:dyDescent="0.35">
      <c r="D12836" s="35"/>
    </row>
    <row r="12837" spans="4:4" customFormat="1" x14ac:dyDescent="0.35">
      <c r="D12837" s="35"/>
    </row>
    <row r="12838" spans="4:4" customFormat="1" x14ac:dyDescent="0.35">
      <c r="D12838" s="35"/>
    </row>
    <row r="12839" spans="4:4" customFormat="1" x14ac:dyDescent="0.35">
      <c r="D12839" s="35"/>
    </row>
    <row r="12840" spans="4:4" customFormat="1" x14ac:dyDescent="0.35">
      <c r="D12840" s="35"/>
    </row>
    <row r="12841" spans="4:4" customFormat="1" x14ac:dyDescent="0.35">
      <c r="D12841" s="35"/>
    </row>
    <row r="12842" spans="4:4" customFormat="1" x14ac:dyDescent="0.35">
      <c r="D12842" s="35"/>
    </row>
    <row r="12843" spans="4:4" customFormat="1" x14ac:dyDescent="0.35">
      <c r="D12843" s="35"/>
    </row>
    <row r="12844" spans="4:4" customFormat="1" x14ac:dyDescent="0.35">
      <c r="D12844" s="35"/>
    </row>
    <row r="12845" spans="4:4" customFormat="1" x14ac:dyDescent="0.35">
      <c r="D12845" s="35"/>
    </row>
    <row r="12846" spans="4:4" customFormat="1" x14ac:dyDescent="0.35">
      <c r="D12846" s="35"/>
    </row>
    <row r="12847" spans="4:4" customFormat="1" x14ac:dyDescent="0.35">
      <c r="D12847" s="35"/>
    </row>
    <row r="12848" spans="4:4" customFormat="1" x14ac:dyDescent="0.35">
      <c r="D12848" s="35"/>
    </row>
    <row r="12849" spans="4:4" customFormat="1" x14ac:dyDescent="0.35">
      <c r="D12849" s="35"/>
    </row>
    <row r="12850" spans="4:4" customFormat="1" x14ac:dyDescent="0.35">
      <c r="D12850" s="35"/>
    </row>
    <row r="12851" spans="4:4" customFormat="1" x14ac:dyDescent="0.35">
      <c r="D12851" s="35"/>
    </row>
    <row r="12852" spans="4:4" customFormat="1" x14ac:dyDescent="0.35">
      <c r="D12852" s="35"/>
    </row>
    <row r="12853" spans="4:4" customFormat="1" x14ac:dyDescent="0.35">
      <c r="D12853" s="35"/>
    </row>
    <row r="12854" spans="4:4" customFormat="1" x14ac:dyDescent="0.35">
      <c r="D12854" s="35"/>
    </row>
    <row r="12855" spans="4:4" customFormat="1" x14ac:dyDescent="0.35">
      <c r="D12855" s="35"/>
    </row>
    <row r="12856" spans="4:4" customFormat="1" x14ac:dyDescent="0.35">
      <c r="D12856" s="35"/>
    </row>
    <row r="12857" spans="4:4" customFormat="1" x14ac:dyDescent="0.35">
      <c r="D12857" s="35"/>
    </row>
    <row r="12858" spans="4:4" customFormat="1" x14ac:dyDescent="0.35">
      <c r="D12858" s="35"/>
    </row>
    <row r="12859" spans="4:4" customFormat="1" x14ac:dyDescent="0.35">
      <c r="D12859" s="35"/>
    </row>
    <row r="12860" spans="4:4" customFormat="1" x14ac:dyDescent="0.35">
      <c r="D12860" s="35"/>
    </row>
    <row r="12861" spans="4:4" customFormat="1" x14ac:dyDescent="0.35">
      <c r="D12861" s="35"/>
    </row>
    <row r="12862" spans="4:4" customFormat="1" x14ac:dyDescent="0.35">
      <c r="D12862" s="35"/>
    </row>
    <row r="12863" spans="4:4" customFormat="1" x14ac:dyDescent="0.35">
      <c r="D12863" s="35"/>
    </row>
    <row r="12864" spans="4:4" customFormat="1" x14ac:dyDescent="0.35">
      <c r="D12864" s="35"/>
    </row>
    <row r="12865" spans="4:4" customFormat="1" x14ac:dyDescent="0.35">
      <c r="D12865" s="35"/>
    </row>
    <row r="12866" spans="4:4" customFormat="1" x14ac:dyDescent="0.35">
      <c r="D12866" s="35"/>
    </row>
    <row r="12867" spans="4:4" customFormat="1" x14ac:dyDescent="0.35">
      <c r="D12867" s="35"/>
    </row>
    <row r="12868" spans="4:4" customFormat="1" x14ac:dyDescent="0.35">
      <c r="D12868" s="35"/>
    </row>
    <row r="12869" spans="4:4" customFormat="1" x14ac:dyDescent="0.35">
      <c r="D12869" s="35"/>
    </row>
    <row r="12870" spans="4:4" customFormat="1" x14ac:dyDescent="0.35">
      <c r="D12870" s="35"/>
    </row>
    <row r="12871" spans="4:4" customFormat="1" x14ac:dyDescent="0.35">
      <c r="D12871" s="35"/>
    </row>
    <row r="12872" spans="4:4" customFormat="1" x14ac:dyDescent="0.35">
      <c r="D12872" s="35"/>
    </row>
    <row r="12873" spans="4:4" customFormat="1" x14ac:dyDescent="0.35">
      <c r="D12873" s="35"/>
    </row>
    <row r="12874" spans="4:4" customFormat="1" x14ac:dyDescent="0.35">
      <c r="D12874" s="35"/>
    </row>
    <row r="12875" spans="4:4" customFormat="1" x14ac:dyDescent="0.35">
      <c r="D12875" s="35"/>
    </row>
    <row r="12876" spans="4:4" customFormat="1" x14ac:dyDescent="0.35">
      <c r="D12876" s="35"/>
    </row>
    <row r="12877" spans="4:4" customFormat="1" x14ac:dyDescent="0.35">
      <c r="D12877" s="35"/>
    </row>
    <row r="12878" spans="4:4" customFormat="1" x14ac:dyDescent="0.35">
      <c r="D12878" s="35"/>
    </row>
    <row r="12879" spans="4:4" customFormat="1" x14ac:dyDescent="0.35">
      <c r="D12879" s="35"/>
    </row>
    <row r="12880" spans="4:4" customFormat="1" x14ac:dyDescent="0.35">
      <c r="D12880" s="35"/>
    </row>
    <row r="12881" spans="4:4" customFormat="1" x14ac:dyDescent="0.35">
      <c r="D12881" s="35"/>
    </row>
    <row r="12882" spans="4:4" customFormat="1" x14ac:dyDescent="0.35">
      <c r="D12882" s="35"/>
    </row>
    <row r="12883" spans="4:4" customFormat="1" x14ac:dyDescent="0.35">
      <c r="D12883" s="35"/>
    </row>
    <row r="12884" spans="4:4" customFormat="1" x14ac:dyDescent="0.35">
      <c r="D12884" s="35"/>
    </row>
    <row r="12885" spans="4:4" customFormat="1" x14ac:dyDescent="0.35">
      <c r="D12885" s="35"/>
    </row>
    <row r="12886" spans="4:4" customFormat="1" x14ac:dyDescent="0.35">
      <c r="D12886" s="35"/>
    </row>
    <row r="12887" spans="4:4" customFormat="1" x14ac:dyDescent="0.35">
      <c r="D12887" s="35"/>
    </row>
    <row r="12888" spans="4:4" customFormat="1" x14ac:dyDescent="0.35">
      <c r="D12888" s="35"/>
    </row>
    <row r="12889" spans="4:4" customFormat="1" x14ac:dyDescent="0.35">
      <c r="D12889" s="35"/>
    </row>
    <row r="12890" spans="4:4" customFormat="1" x14ac:dyDescent="0.35">
      <c r="D12890" s="35"/>
    </row>
    <row r="12891" spans="4:4" customFormat="1" x14ac:dyDescent="0.35">
      <c r="D12891" s="35"/>
    </row>
    <row r="12892" spans="4:4" customFormat="1" x14ac:dyDescent="0.35">
      <c r="D12892" s="35"/>
    </row>
    <row r="12893" spans="4:4" customFormat="1" x14ac:dyDescent="0.35">
      <c r="D12893" s="35"/>
    </row>
    <row r="12894" spans="4:4" customFormat="1" x14ac:dyDescent="0.35">
      <c r="D12894" s="35"/>
    </row>
    <row r="12895" spans="4:4" customFormat="1" x14ac:dyDescent="0.35">
      <c r="D12895" s="35"/>
    </row>
    <row r="12896" spans="4:4" customFormat="1" x14ac:dyDescent="0.35">
      <c r="D12896" s="35"/>
    </row>
    <row r="12897" spans="4:4" customFormat="1" x14ac:dyDescent="0.35">
      <c r="D12897" s="35"/>
    </row>
    <row r="12898" spans="4:4" customFormat="1" x14ac:dyDescent="0.35">
      <c r="D12898" s="35"/>
    </row>
    <row r="12899" spans="4:4" customFormat="1" x14ac:dyDescent="0.35">
      <c r="D12899" s="35"/>
    </row>
    <row r="12900" spans="4:4" customFormat="1" x14ac:dyDescent="0.35">
      <c r="D12900" s="35"/>
    </row>
    <row r="12901" spans="4:4" customFormat="1" x14ac:dyDescent="0.35">
      <c r="D12901" s="35"/>
    </row>
    <row r="12902" spans="4:4" customFormat="1" x14ac:dyDescent="0.35">
      <c r="D12902" s="35"/>
    </row>
    <row r="12903" spans="4:4" customFormat="1" x14ac:dyDescent="0.35">
      <c r="D12903" s="35"/>
    </row>
    <row r="12904" spans="4:4" customFormat="1" x14ac:dyDescent="0.35">
      <c r="D12904" s="35"/>
    </row>
    <row r="12905" spans="4:4" customFormat="1" x14ac:dyDescent="0.35">
      <c r="D12905" s="35"/>
    </row>
    <row r="12906" spans="4:4" customFormat="1" x14ac:dyDescent="0.35">
      <c r="D12906" s="35"/>
    </row>
    <row r="12907" spans="4:4" customFormat="1" x14ac:dyDescent="0.35">
      <c r="D12907" s="35"/>
    </row>
    <row r="12908" spans="4:4" customFormat="1" x14ac:dyDescent="0.35">
      <c r="D12908" s="35"/>
    </row>
    <row r="12909" spans="4:4" customFormat="1" x14ac:dyDescent="0.35">
      <c r="D12909" s="35"/>
    </row>
    <row r="12910" spans="4:4" customFormat="1" x14ac:dyDescent="0.35">
      <c r="D12910" s="35"/>
    </row>
    <row r="12911" spans="4:4" customFormat="1" x14ac:dyDescent="0.35">
      <c r="D12911" s="35"/>
    </row>
    <row r="12912" spans="4:4" customFormat="1" x14ac:dyDescent="0.35">
      <c r="D12912" s="35"/>
    </row>
    <row r="12913" spans="4:4" customFormat="1" x14ac:dyDescent="0.35">
      <c r="D12913" s="35"/>
    </row>
    <row r="12914" spans="4:4" customFormat="1" x14ac:dyDescent="0.35">
      <c r="D12914" s="35"/>
    </row>
    <row r="12915" spans="4:4" customFormat="1" x14ac:dyDescent="0.35">
      <c r="D12915" s="35"/>
    </row>
    <row r="12916" spans="4:4" customFormat="1" x14ac:dyDescent="0.35">
      <c r="D12916" s="35"/>
    </row>
    <row r="12917" spans="4:4" customFormat="1" x14ac:dyDescent="0.35">
      <c r="D12917" s="35"/>
    </row>
    <row r="12918" spans="4:4" customFormat="1" x14ac:dyDescent="0.35">
      <c r="D12918" s="35"/>
    </row>
    <row r="12919" spans="4:4" customFormat="1" x14ac:dyDescent="0.35">
      <c r="D12919" s="35"/>
    </row>
    <row r="12920" spans="4:4" customFormat="1" x14ac:dyDescent="0.35">
      <c r="D12920" s="35"/>
    </row>
    <row r="12921" spans="4:4" customFormat="1" x14ac:dyDescent="0.35">
      <c r="D12921" s="35"/>
    </row>
    <row r="12922" spans="4:4" customFormat="1" x14ac:dyDescent="0.35">
      <c r="D12922" s="35"/>
    </row>
    <row r="12923" spans="4:4" customFormat="1" x14ac:dyDescent="0.35">
      <c r="D12923" s="35"/>
    </row>
    <row r="12924" spans="4:4" customFormat="1" x14ac:dyDescent="0.35">
      <c r="D12924" s="35"/>
    </row>
    <row r="12925" spans="4:4" customFormat="1" x14ac:dyDescent="0.35">
      <c r="D12925" s="35"/>
    </row>
    <row r="12926" spans="4:4" customFormat="1" x14ac:dyDescent="0.35">
      <c r="D12926" s="35"/>
    </row>
    <row r="12927" spans="4:4" customFormat="1" x14ac:dyDescent="0.35">
      <c r="D12927" s="35"/>
    </row>
    <row r="12928" spans="4:4" customFormat="1" x14ac:dyDescent="0.35">
      <c r="D12928" s="35"/>
    </row>
    <row r="12929" spans="4:4" customFormat="1" x14ac:dyDescent="0.35">
      <c r="D12929" s="35"/>
    </row>
    <row r="12930" spans="4:4" customFormat="1" x14ac:dyDescent="0.35">
      <c r="D12930" s="35"/>
    </row>
    <row r="12931" spans="4:4" customFormat="1" x14ac:dyDescent="0.35">
      <c r="D12931" s="35"/>
    </row>
    <row r="12932" spans="4:4" customFormat="1" x14ac:dyDescent="0.35">
      <c r="D12932" s="35"/>
    </row>
    <row r="12933" spans="4:4" customFormat="1" x14ac:dyDescent="0.35">
      <c r="D12933" s="35"/>
    </row>
    <row r="12934" spans="4:4" customFormat="1" x14ac:dyDescent="0.35">
      <c r="D12934" s="35"/>
    </row>
    <row r="12935" spans="4:4" customFormat="1" x14ac:dyDescent="0.35">
      <c r="D12935" s="35"/>
    </row>
    <row r="12936" spans="4:4" customFormat="1" x14ac:dyDescent="0.35">
      <c r="D12936" s="35"/>
    </row>
    <row r="12937" spans="4:4" customFormat="1" x14ac:dyDescent="0.35">
      <c r="D12937" s="35"/>
    </row>
    <row r="12938" spans="4:4" customFormat="1" x14ac:dyDescent="0.35">
      <c r="D12938" s="35"/>
    </row>
    <row r="12939" spans="4:4" customFormat="1" x14ac:dyDescent="0.35">
      <c r="D12939" s="35"/>
    </row>
    <row r="12940" spans="4:4" customFormat="1" x14ac:dyDescent="0.35">
      <c r="D12940" s="35"/>
    </row>
    <row r="12941" spans="4:4" customFormat="1" x14ac:dyDescent="0.35">
      <c r="D12941" s="35"/>
    </row>
    <row r="12942" spans="4:4" customFormat="1" x14ac:dyDescent="0.35">
      <c r="D12942" s="35"/>
    </row>
    <row r="12943" spans="4:4" customFormat="1" x14ac:dyDescent="0.35">
      <c r="D12943" s="35"/>
    </row>
    <row r="12944" spans="4:4" customFormat="1" x14ac:dyDescent="0.35">
      <c r="D12944" s="35"/>
    </row>
    <row r="12945" spans="4:4" customFormat="1" x14ac:dyDescent="0.35">
      <c r="D12945" s="35"/>
    </row>
    <row r="12946" spans="4:4" customFormat="1" x14ac:dyDescent="0.35">
      <c r="D12946" s="35"/>
    </row>
    <row r="12947" spans="4:4" customFormat="1" x14ac:dyDescent="0.35">
      <c r="D12947" s="35"/>
    </row>
    <row r="12948" spans="4:4" customFormat="1" x14ac:dyDescent="0.35">
      <c r="D12948" s="35"/>
    </row>
    <row r="12949" spans="4:4" customFormat="1" x14ac:dyDescent="0.35">
      <c r="D12949" s="35"/>
    </row>
    <row r="12950" spans="4:4" customFormat="1" x14ac:dyDescent="0.35">
      <c r="D12950" s="35"/>
    </row>
    <row r="12951" spans="4:4" customFormat="1" x14ac:dyDescent="0.35">
      <c r="D12951" s="35"/>
    </row>
    <row r="12952" spans="4:4" customFormat="1" x14ac:dyDescent="0.35">
      <c r="D12952" s="35"/>
    </row>
    <row r="12953" spans="4:4" customFormat="1" x14ac:dyDescent="0.35">
      <c r="D12953" s="35"/>
    </row>
    <row r="12954" spans="4:4" customFormat="1" x14ac:dyDescent="0.35">
      <c r="D12954" s="35"/>
    </row>
    <row r="12955" spans="4:4" customFormat="1" x14ac:dyDescent="0.35">
      <c r="D12955" s="35"/>
    </row>
    <row r="12956" spans="4:4" customFormat="1" x14ac:dyDescent="0.35">
      <c r="D12956" s="35"/>
    </row>
    <row r="12957" spans="4:4" customFormat="1" x14ac:dyDescent="0.35">
      <c r="D12957" s="35"/>
    </row>
    <row r="12958" spans="4:4" customFormat="1" x14ac:dyDescent="0.35">
      <c r="D12958" s="35"/>
    </row>
    <row r="12959" spans="4:4" customFormat="1" x14ac:dyDescent="0.35">
      <c r="D12959" s="35"/>
    </row>
    <row r="12960" spans="4:4" customFormat="1" x14ac:dyDescent="0.35">
      <c r="D12960" s="35"/>
    </row>
    <row r="12961" spans="4:4" customFormat="1" x14ac:dyDescent="0.35">
      <c r="D12961" s="35"/>
    </row>
    <row r="12962" spans="4:4" customFormat="1" x14ac:dyDescent="0.35">
      <c r="D12962" s="35"/>
    </row>
    <row r="12963" spans="4:4" customFormat="1" x14ac:dyDescent="0.35">
      <c r="D12963" s="35"/>
    </row>
    <row r="12964" spans="4:4" customFormat="1" x14ac:dyDescent="0.35">
      <c r="D12964" s="35"/>
    </row>
    <row r="12965" spans="4:4" customFormat="1" x14ac:dyDescent="0.35">
      <c r="D12965" s="35"/>
    </row>
    <row r="12966" spans="4:4" customFormat="1" x14ac:dyDescent="0.35">
      <c r="D12966" s="35"/>
    </row>
    <row r="12967" spans="4:4" customFormat="1" x14ac:dyDescent="0.35">
      <c r="D12967" s="35"/>
    </row>
    <row r="12968" spans="4:4" customFormat="1" x14ac:dyDescent="0.35">
      <c r="D12968" s="35"/>
    </row>
    <row r="12969" spans="4:4" customFormat="1" x14ac:dyDescent="0.35">
      <c r="D12969" s="35"/>
    </row>
    <row r="12970" spans="4:4" customFormat="1" x14ac:dyDescent="0.35">
      <c r="D12970" s="35"/>
    </row>
    <row r="12971" spans="4:4" customFormat="1" x14ac:dyDescent="0.35">
      <c r="D12971" s="35"/>
    </row>
    <row r="12972" spans="4:4" customFormat="1" x14ac:dyDescent="0.35">
      <c r="D12972" s="35"/>
    </row>
    <row r="12973" spans="4:4" customFormat="1" x14ac:dyDescent="0.35">
      <c r="D12973" s="35"/>
    </row>
    <row r="12974" spans="4:4" customFormat="1" x14ac:dyDescent="0.35">
      <c r="D12974" s="35"/>
    </row>
    <row r="12975" spans="4:4" customFormat="1" x14ac:dyDescent="0.35">
      <c r="D12975" s="35"/>
    </row>
    <row r="12976" spans="4:4" customFormat="1" x14ac:dyDescent="0.35">
      <c r="D12976" s="35"/>
    </row>
    <row r="12977" spans="4:4" customFormat="1" x14ac:dyDescent="0.35">
      <c r="D12977" s="35"/>
    </row>
    <row r="12978" spans="4:4" customFormat="1" x14ac:dyDescent="0.35">
      <c r="D12978" s="35"/>
    </row>
    <row r="12979" spans="4:4" customFormat="1" x14ac:dyDescent="0.35">
      <c r="D12979" s="35"/>
    </row>
    <row r="12980" spans="4:4" customFormat="1" x14ac:dyDescent="0.35">
      <c r="D12980" s="35"/>
    </row>
    <row r="12981" spans="4:4" customFormat="1" x14ac:dyDescent="0.35">
      <c r="D12981" s="35"/>
    </row>
    <row r="12982" spans="4:4" customFormat="1" x14ac:dyDescent="0.35">
      <c r="D12982" s="35"/>
    </row>
    <row r="12983" spans="4:4" customFormat="1" x14ac:dyDescent="0.35">
      <c r="D12983" s="35"/>
    </row>
    <row r="12984" spans="4:4" customFormat="1" x14ac:dyDescent="0.35">
      <c r="D12984" s="35"/>
    </row>
    <row r="12985" spans="4:4" customFormat="1" x14ac:dyDescent="0.35">
      <c r="D12985" s="35"/>
    </row>
    <row r="12986" spans="4:4" customFormat="1" x14ac:dyDescent="0.35">
      <c r="D12986" s="35"/>
    </row>
    <row r="12987" spans="4:4" customFormat="1" x14ac:dyDescent="0.35">
      <c r="D12987" s="35"/>
    </row>
    <row r="12988" spans="4:4" customFormat="1" x14ac:dyDescent="0.35">
      <c r="D12988" s="35"/>
    </row>
    <row r="12989" spans="4:4" customFormat="1" x14ac:dyDescent="0.35">
      <c r="D12989" s="35"/>
    </row>
    <row r="12990" spans="4:4" customFormat="1" x14ac:dyDescent="0.35">
      <c r="D12990" s="35"/>
    </row>
    <row r="12991" spans="4:4" customFormat="1" x14ac:dyDescent="0.35">
      <c r="D12991" s="35"/>
    </row>
    <row r="12992" spans="4:4" customFormat="1" x14ac:dyDescent="0.35">
      <c r="D12992" s="35"/>
    </row>
    <row r="12993" spans="4:4" customFormat="1" x14ac:dyDescent="0.35">
      <c r="D12993" s="35"/>
    </row>
    <row r="12994" spans="4:4" customFormat="1" x14ac:dyDescent="0.35">
      <c r="D12994" s="35"/>
    </row>
    <row r="12995" spans="4:4" customFormat="1" x14ac:dyDescent="0.35">
      <c r="D12995" s="35"/>
    </row>
    <row r="12996" spans="4:4" customFormat="1" x14ac:dyDescent="0.35">
      <c r="D12996" s="35"/>
    </row>
    <row r="12997" spans="4:4" customFormat="1" x14ac:dyDescent="0.35">
      <c r="D12997" s="35"/>
    </row>
    <row r="12998" spans="4:4" customFormat="1" x14ac:dyDescent="0.35">
      <c r="D12998" s="35"/>
    </row>
    <row r="12999" spans="4:4" customFormat="1" x14ac:dyDescent="0.35">
      <c r="D12999" s="35"/>
    </row>
    <row r="13000" spans="4:4" customFormat="1" x14ac:dyDescent="0.35">
      <c r="D13000" s="35"/>
    </row>
    <row r="13001" spans="4:4" customFormat="1" x14ac:dyDescent="0.35">
      <c r="D13001" s="35"/>
    </row>
    <row r="13002" spans="4:4" customFormat="1" x14ac:dyDescent="0.35">
      <c r="D13002" s="35"/>
    </row>
    <row r="13003" spans="4:4" customFormat="1" x14ac:dyDescent="0.35">
      <c r="D13003" s="35"/>
    </row>
    <row r="13004" spans="4:4" customFormat="1" x14ac:dyDescent="0.35">
      <c r="D13004" s="35"/>
    </row>
    <row r="13005" spans="4:4" customFormat="1" x14ac:dyDescent="0.35">
      <c r="D13005" s="35"/>
    </row>
    <row r="13006" spans="4:4" customFormat="1" x14ac:dyDescent="0.35">
      <c r="D13006" s="35"/>
    </row>
    <row r="13007" spans="4:4" customFormat="1" x14ac:dyDescent="0.35">
      <c r="D13007" s="35"/>
    </row>
    <row r="13008" spans="4:4" customFormat="1" x14ac:dyDescent="0.35">
      <c r="D13008" s="35"/>
    </row>
    <row r="13009" spans="4:4" customFormat="1" x14ac:dyDescent="0.35">
      <c r="D13009" s="35"/>
    </row>
    <row r="13010" spans="4:4" customFormat="1" x14ac:dyDescent="0.35">
      <c r="D13010" s="35"/>
    </row>
    <row r="13011" spans="4:4" customFormat="1" x14ac:dyDescent="0.35">
      <c r="D13011" s="35"/>
    </row>
    <row r="13012" spans="4:4" customFormat="1" x14ac:dyDescent="0.35">
      <c r="D13012" s="35"/>
    </row>
    <row r="13013" spans="4:4" customFormat="1" x14ac:dyDescent="0.35">
      <c r="D13013" s="35"/>
    </row>
    <row r="13014" spans="4:4" customFormat="1" x14ac:dyDescent="0.35">
      <c r="D13014" s="35"/>
    </row>
    <row r="13015" spans="4:4" customFormat="1" x14ac:dyDescent="0.35">
      <c r="D13015" s="35"/>
    </row>
    <row r="13016" spans="4:4" customFormat="1" x14ac:dyDescent="0.35">
      <c r="D13016" s="35"/>
    </row>
    <row r="13017" spans="4:4" customFormat="1" x14ac:dyDescent="0.35">
      <c r="D13017" s="35"/>
    </row>
    <row r="13018" spans="4:4" customFormat="1" x14ac:dyDescent="0.35">
      <c r="D13018" s="35"/>
    </row>
    <row r="13019" spans="4:4" customFormat="1" x14ac:dyDescent="0.35">
      <c r="D13019" s="35"/>
    </row>
    <row r="13020" spans="4:4" customFormat="1" x14ac:dyDescent="0.35">
      <c r="D13020" s="35"/>
    </row>
    <row r="13021" spans="4:4" customFormat="1" x14ac:dyDescent="0.35">
      <c r="D13021" s="35"/>
    </row>
    <row r="13022" spans="4:4" customFormat="1" x14ac:dyDescent="0.35">
      <c r="D13022" s="35"/>
    </row>
    <row r="13023" spans="4:4" customFormat="1" x14ac:dyDescent="0.35">
      <c r="D13023" s="35"/>
    </row>
    <row r="13024" spans="4:4" customFormat="1" x14ac:dyDescent="0.35">
      <c r="D13024" s="35"/>
    </row>
    <row r="13025" spans="4:4" customFormat="1" x14ac:dyDescent="0.35">
      <c r="D13025" s="35"/>
    </row>
    <row r="13026" spans="4:4" customFormat="1" x14ac:dyDescent="0.35">
      <c r="D13026" s="35"/>
    </row>
    <row r="13027" spans="4:4" customFormat="1" x14ac:dyDescent="0.35">
      <c r="D13027" s="35"/>
    </row>
    <row r="13028" spans="4:4" customFormat="1" x14ac:dyDescent="0.35">
      <c r="D13028" s="35"/>
    </row>
    <row r="13029" spans="4:4" customFormat="1" x14ac:dyDescent="0.35">
      <c r="D13029" s="35"/>
    </row>
    <row r="13030" spans="4:4" customFormat="1" x14ac:dyDescent="0.35">
      <c r="D13030" s="35"/>
    </row>
    <row r="13031" spans="4:4" customFormat="1" x14ac:dyDescent="0.35">
      <c r="D13031" s="35"/>
    </row>
    <row r="13032" spans="4:4" customFormat="1" x14ac:dyDescent="0.35">
      <c r="D13032" s="35"/>
    </row>
    <row r="13033" spans="4:4" customFormat="1" x14ac:dyDescent="0.35">
      <c r="D13033" s="35"/>
    </row>
    <row r="13034" spans="4:4" customFormat="1" x14ac:dyDescent="0.35">
      <c r="D13034" s="35"/>
    </row>
    <row r="13035" spans="4:4" customFormat="1" x14ac:dyDescent="0.35">
      <c r="D13035" s="35"/>
    </row>
    <row r="13036" spans="4:4" customFormat="1" x14ac:dyDescent="0.35">
      <c r="D13036" s="35"/>
    </row>
    <row r="13037" spans="4:4" customFormat="1" x14ac:dyDescent="0.35">
      <c r="D13037" s="35"/>
    </row>
    <row r="13038" spans="4:4" customFormat="1" x14ac:dyDescent="0.35">
      <c r="D13038" s="35"/>
    </row>
    <row r="13039" spans="4:4" customFormat="1" x14ac:dyDescent="0.35">
      <c r="D13039" s="35"/>
    </row>
    <row r="13040" spans="4:4" customFormat="1" x14ac:dyDescent="0.35">
      <c r="D13040" s="35"/>
    </row>
    <row r="13041" spans="4:4" customFormat="1" x14ac:dyDescent="0.35">
      <c r="D13041" s="35"/>
    </row>
    <row r="13042" spans="4:4" customFormat="1" x14ac:dyDescent="0.35">
      <c r="D13042" s="35"/>
    </row>
    <row r="13043" spans="4:4" customFormat="1" x14ac:dyDescent="0.35">
      <c r="D13043" s="35"/>
    </row>
    <row r="13044" spans="4:4" customFormat="1" x14ac:dyDescent="0.35">
      <c r="D13044" s="35"/>
    </row>
    <row r="13045" spans="4:4" customFormat="1" x14ac:dyDescent="0.35">
      <c r="D13045" s="35"/>
    </row>
    <row r="13046" spans="4:4" customFormat="1" x14ac:dyDescent="0.35">
      <c r="D13046" s="35"/>
    </row>
    <row r="13047" spans="4:4" customFormat="1" x14ac:dyDescent="0.35">
      <c r="D13047" s="35"/>
    </row>
    <row r="13048" spans="4:4" customFormat="1" x14ac:dyDescent="0.35">
      <c r="D13048" s="35"/>
    </row>
    <row r="13049" spans="4:4" customFormat="1" x14ac:dyDescent="0.35">
      <c r="D13049" s="35"/>
    </row>
    <row r="13050" spans="4:4" customFormat="1" x14ac:dyDescent="0.35">
      <c r="D13050" s="35"/>
    </row>
    <row r="13051" spans="4:4" customFormat="1" x14ac:dyDescent="0.35">
      <c r="D13051" s="35"/>
    </row>
    <row r="13052" spans="4:4" customFormat="1" x14ac:dyDescent="0.35">
      <c r="D13052" s="35"/>
    </row>
    <row r="13053" spans="4:4" customFormat="1" x14ac:dyDescent="0.35">
      <c r="D13053" s="35"/>
    </row>
    <row r="13054" spans="4:4" customFormat="1" x14ac:dyDescent="0.35">
      <c r="D13054" s="35"/>
    </row>
    <row r="13055" spans="4:4" customFormat="1" x14ac:dyDescent="0.35">
      <c r="D13055" s="35"/>
    </row>
    <row r="13056" spans="4:4" customFormat="1" x14ac:dyDescent="0.35">
      <c r="D13056" s="35"/>
    </row>
    <row r="13057" spans="4:4" customFormat="1" x14ac:dyDescent="0.35">
      <c r="D13057" s="35"/>
    </row>
    <row r="13058" spans="4:4" customFormat="1" x14ac:dyDescent="0.35">
      <c r="D13058" s="35"/>
    </row>
    <row r="13059" spans="4:4" customFormat="1" x14ac:dyDescent="0.35">
      <c r="D13059" s="35"/>
    </row>
    <row r="13060" spans="4:4" customFormat="1" x14ac:dyDescent="0.35">
      <c r="D13060" s="35"/>
    </row>
    <row r="13061" spans="4:4" customFormat="1" x14ac:dyDescent="0.35">
      <c r="D13061" s="35"/>
    </row>
    <row r="13062" spans="4:4" customFormat="1" x14ac:dyDescent="0.35">
      <c r="D13062" s="35"/>
    </row>
    <row r="13063" spans="4:4" customFormat="1" x14ac:dyDescent="0.35">
      <c r="D13063" s="35"/>
    </row>
    <row r="13064" spans="4:4" customFormat="1" x14ac:dyDescent="0.35">
      <c r="D13064" s="35"/>
    </row>
    <row r="13065" spans="4:4" customFormat="1" x14ac:dyDescent="0.35">
      <c r="D13065" s="35"/>
    </row>
    <row r="13066" spans="4:4" customFormat="1" x14ac:dyDescent="0.35">
      <c r="D13066" s="35"/>
    </row>
    <row r="13067" spans="4:4" customFormat="1" x14ac:dyDescent="0.35">
      <c r="D13067" s="35"/>
    </row>
    <row r="13068" spans="4:4" customFormat="1" x14ac:dyDescent="0.35">
      <c r="D13068" s="35"/>
    </row>
    <row r="13069" spans="4:4" customFormat="1" x14ac:dyDescent="0.35">
      <c r="D13069" s="35"/>
    </row>
    <row r="13070" spans="4:4" customFormat="1" x14ac:dyDescent="0.35">
      <c r="D13070" s="35"/>
    </row>
    <row r="13071" spans="4:4" customFormat="1" x14ac:dyDescent="0.35">
      <c r="D13071" s="35"/>
    </row>
    <row r="13072" spans="4:4" customFormat="1" x14ac:dyDescent="0.35">
      <c r="D13072" s="35"/>
    </row>
    <row r="13073" spans="4:4" customFormat="1" x14ac:dyDescent="0.35">
      <c r="D13073" s="35"/>
    </row>
    <row r="13074" spans="4:4" customFormat="1" x14ac:dyDescent="0.35">
      <c r="D13074" s="35"/>
    </row>
    <row r="13075" spans="4:4" customFormat="1" x14ac:dyDescent="0.35">
      <c r="D13075" s="35"/>
    </row>
    <row r="13076" spans="4:4" customFormat="1" x14ac:dyDescent="0.35">
      <c r="D13076" s="35"/>
    </row>
    <row r="13077" spans="4:4" customFormat="1" x14ac:dyDescent="0.35">
      <c r="D13077" s="35"/>
    </row>
    <row r="13078" spans="4:4" customFormat="1" x14ac:dyDescent="0.35">
      <c r="D13078" s="35"/>
    </row>
    <row r="13079" spans="4:4" customFormat="1" x14ac:dyDescent="0.35">
      <c r="D13079" s="35"/>
    </row>
    <row r="13080" spans="4:4" customFormat="1" x14ac:dyDescent="0.35">
      <c r="D13080" s="35"/>
    </row>
    <row r="13081" spans="4:4" customFormat="1" x14ac:dyDescent="0.35">
      <c r="D13081" s="35"/>
    </row>
    <row r="13082" spans="4:4" customFormat="1" x14ac:dyDescent="0.35">
      <c r="D13082" s="35"/>
    </row>
    <row r="13083" spans="4:4" customFormat="1" x14ac:dyDescent="0.35">
      <c r="D13083" s="35"/>
    </row>
    <row r="13084" spans="4:4" customFormat="1" x14ac:dyDescent="0.35">
      <c r="D13084" s="35"/>
    </row>
    <row r="13085" spans="4:4" customFormat="1" x14ac:dyDescent="0.35">
      <c r="D13085" s="35"/>
    </row>
    <row r="13086" spans="4:4" customFormat="1" x14ac:dyDescent="0.35">
      <c r="D13086" s="35"/>
    </row>
    <row r="13087" spans="4:4" customFormat="1" x14ac:dyDescent="0.35">
      <c r="D13087" s="35"/>
    </row>
    <row r="13088" spans="4:4" customFormat="1" x14ac:dyDescent="0.35">
      <c r="D13088" s="35"/>
    </row>
    <row r="13089" spans="4:4" customFormat="1" x14ac:dyDescent="0.35">
      <c r="D13089" s="35"/>
    </row>
    <row r="13090" spans="4:4" customFormat="1" x14ac:dyDescent="0.35">
      <c r="D13090" s="35"/>
    </row>
    <row r="13091" spans="4:4" customFormat="1" x14ac:dyDescent="0.35">
      <c r="D13091" s="35"/>
    </row>
    <row r="13092" spans="4:4" customFormat="1" x14ac:dyDescent="0.35">
      <c r="D13092" s="35"/>
    </row>
    <row r="13093" spans="4:4" customFormat="1" x14ac:dyDescent="0.35">
      <c r="D13093" s="35"/>
    </row>
    <row r="13094" spans="4:4" customFormat="1" x14ac:dyDescent="0.35">
      <c r="D13094" s="35"/>
    </row>
    <row r="13095" spans="4:4" customFormat="1" x14ac:dyDescent="0.35">
      <c r="D13095" s="35"/>
    </row>
    <row r="13096" spans="4:4" customFormat="1" x14ac:dyDescent="0.35">
      <c r="D13096" s="35"/>
    </row>
    <row r="13097" spans="4:4" customFormat="1" x14ac:dyDescent="0.35">
      <c r="D13097" s="35"/>
    </row>
    <row r="13098" spans="4:4" customFormat="1" x14ac:dyDescent="0.35">
      <c r="D13098" s="35"/>
    </row>
    <row r="13099" spans="4:4" customFormat="1" x14ac:dyDescent="0.35">
      <c r="D13099" s="35"/>
    </row>
    <row r="13100" spans="4:4" customFormat="1" x14ac:dyDescent="0.35">
      <c r="D13100" s="35"/>
    </row>
    <row r="13101" spans="4:4" customFormat="1" x14ac:dyDescent="0.35">
      <c r="D13101" s="35"/>
    </row>
    <row r="13102" spans="4:4" customFormat="1" x14ac:dyDescent="0.35">
      <c r="D13102" s="35"/>
    </row>
    <row r="13103" spans="4:4" customFormat="1" x14ac:dyDescent="0.35">
      <c r="D13103" s="35"/>
    </row>
    <row r="13104" spans="4:4" customFormat="1" x14ac:dyDescent="0.35">
      <c r="D13104" s="35"/>
    </row>
    <row r="13105" spans="4:4" customFormat="1" x14ac:dyDescent="0.35">
      <c r="D13105" s="35"/>
    </row>
    <row r="13106" spans="4:4" customFormat="1" x14ac:dyDescent="0.35">
      <c r="D13106" s="35"/>
    </row>
    <row r="13107" spans="4:4" customFormat="1" x14ac:dyDescent="0.35">
      <c r="D13107" s="35"/>
    </row>
    <row r="13108" spans="4:4" customFormat="1" x14ac:dyDescent="0.35">
      <c r="D13108" s="35"/>
    </row>
    <row r="13109" spans="4:4" customFormat="1" x14ac:dyDescent="0.35">
      <c r="D13109" s="35"/>
    </row>
    <row r="13110" spans="4:4" customFormat="1" x14ac:dyDescent="0.35">
      <c r="D13110" s="35"/>
    </row>
    <row r="13111" spans="4:4" customFormat="1" x14ac:dyDescent="0.35">
      <c r="D13111" s="35"/>
    </row>
    <row r="13112" spans="4:4" customFormat="1" x14ac:dyDescent="0.35">
      <c r="D13112" s="35"/>
    </row>
    <row r="13113" spans="4:4" customFormat="1" x14ac:dyDescent="0.35">
      <c r="D13113" s="35"/>
    </row>
    <row r="13114" spans="4:4" customFormat="1" x14ac:dyDescent="0.35">
      <c r="D13114" s="35"/>
    </row>
    <row r="13115" spans="4:4" customFormat="1" x14ac:dyDescent="0.35">
      <c r="D13115" s="35"/>
    </row>
    <row r="13116" spans="4:4" customFormat="1" x14ac:dyDescent="0.35">
      <c r="D13116" s="35"/>
    </row>
    <row r="13117" spans="4:4" customFormat="1" x14ac:dyDescent="0.35">
      <c r="D13117" s="35"/>
    </row>
    <row r="13118" spans="4:4" customFormat="1" x14ac:dyDescent="0.35">
      <c r="D13118" s="35"/>
    </row>
    <row r="13119" spans="4:4" customFormat="1" x14ac:dyDescent="0.35">
      <c r="D13119" s="35"/>
    </row>
    <row r="13120" spans="4:4" customFormat="1" x14ac:dyDescent="0.35">
      <c r="D13120" s="35"/>
    </row>
    <row r="13121" spans="4:4" customFormat="1" x14ac:dyDescent="0.35">
      <c r="D13121" s="35"/>
    </row>
    <row r="13122" spans="4:4" customFormat="1" x14ac:dyDescent="0.35">
      <c r="D13122" s="35"/>
    </row>
    <row r="13123" spans="4:4" customFormat="1" x14ac:dyDescent="0.35">
      <c r="D13123" s="35"/>
    </row>
    <row r="13124" spans="4:4" customFormat="1" x14ac:dyDescent="0.35">
      <c r="D13124" s="35"/>
    </row>
    <row r="13125" spans="4:4" customFormat="1" x14ac:dyDescent="0.35">
      <c r="D13125" s="35"/>
    </row>
    <row r="13126" spans="4:4" customFormat="1" x14ac:dyDescent="0.35">
      <c r="D13126" s="35"/>
    </row>
    <row r="13127" spans="4:4" customFormat="1" x14ac:dyDescent="0.35">
      <c r="D13127" s="35"/>
    </row>
    <row r="13128" spans="4:4" customFormat="1" x14ac:dyDescent="0.35">
      <c r="D13128" s="35"/>
    </row>
    <row r="13129" spans="4:4" customFormat="1" x14ac:dyDescent="0.35">
      <c r="D13129" s="35"/>
    </row>
    <row r="13130" spans="4:4" customFormat="1" x14ac:dyDescent="0.35">
      <c r="D13130" s="35"/>
    </row>
    <row r="13131" spans="4:4" customFormat="1" x14ac:dyDescent="0.35">
      <c r="D13131" s="35"/>
    </row>
    <row r="13132" spans="4:4" customFormat="1" x14ac:dyDescent="0.35">
      <c r="D13132" s="35"/>
    </row>
    <row r="13133" spans="4:4" customFormat="1" x14ac:dyDescent="0.35">
      <c r="D13133" s="35"/>
    </row>
    <row r="13134" spans="4:4" customFormat="1" x14ac:dyDescent="0.35">
      <c r="D13134" s="35"/>
    </row>
    <row r="13135" spans="4:4" customFormat="1" x14ac:dyDescent="0.35">
      <c r="D13135" s="35"/>
    </row>
    <row r="13136" spans="4:4" customFormat="1" x14ac:dyDescent="0.35">
      <c r="D13136" s="35"/>
    </row>
    <row r="13137" spans="4:4" customFormat="1" x14ac:dyDescent="0.35">
      <c r="D13137" s="35"/>
    </row>
    <row r="13138" spans="4:4" customFormat="1" x14ac:dyDescent="0.35">
      <c r="D13138" s="35"/>
    </row>
    <row r="13139" spans="4:4" customFormat="1" x14ac:dyDescent="0.35">
      <c r="D13139" s="35"/>
    </row>
    <row r="13140" spans="4:4" customFormat="1" x14ac:dyDescent="0.35">
      <c r="D13140" s="35"/>
    </row>
    <row r="13141" spans="4:4" customFormat="1" x14ac:dyDescent="0.35">
      <c r="D13141" s="35"/>
    </row>
    <row r="13142" spans="4:4" customFormat="1" x14ac:dyDescent="0.35">
      <c r="D13142" s="35"/>
    </row>
    <row r="13143" spans="4:4" customFormat="1" x14ac:dyDescent="0.35">
      <c r="D13143" s="35"/>
    </row>
    <row r="13144" spans="4:4" customFormat="1" x14ac:dyDescent="0.35">
      <c r="D13144" s="35"/>
    </row>
    <row r="13145" spans="4:4" customFormat="1" x14ac:dyDescent="0.35">
      <c r="D13145" s="35"/>
    </row>
    <row r="13146" spans="4:4" customFormat="1" x14ac:dyDescent="0.35">
      <c r="D13146" s="35"/>
    </row>
    <row r="13147" spans="4:4" customFormat="1" x14ac:dyDescent="0.35">
      <c r="D13147" s="35"/>
    </row>
    <row r="13148" spans="4:4" customFormat="1" x14ac:dyDescent="0.35">
      <c r="D13148" s="35"/>
    </row>
    <row r="13149" spans="4:4" customFormat="1" x14ac:dyDescent="0.35">
      <c r="D13149" s="35"/>
    </row>
    <row r="13150" spans="4:4" customFormat="1" x14ac:dyDescent="0.35">
      <c r="D13150" s="35"/>
    </row>
    <row r="13151" spans="4:4" customFormat="1" x14ac:dyDescent="0.35">
      <c r="D13151" s="35"/>
    </row>
    <row r="13152" spans="4:4" customFormat="1" x14ac:dyDescent="0.35">
      <c r="D13152" s="35"/>
    </row>
    <row r="13153" spans="4:4" customFormat="1" x14ac:dyDescent="0.35">
      <c r="D13153" s="35"/>
    </row>
    <row r="13154" spans="4:4" customFormat="1" x14ac:dyDescent="0.35">
      <c r="D13154" s="35"/>
    </row>
    <row r="13155" spans="4:4" customFormat="1" x14ac:dyDescent="0.35">
      <c r="D13155" s="35"/>
    </row>
    <row r="13156" spans="4:4" customFormat="1" x14ac:dyDescent="0.35">
      <c r="D13156" s="35"/>
    </row>
    <row r="13157" spans="4:4" customFormat="1" x14ac:dyDescent="0.35">
      <c r="D13157" s="35"/>
    </row>
    <row r="13158" spans="4:4" customFormat="1" x14ac:dyDescent="0.35">
      <c r="D13158" s="35"/>
    </row>
    <row r="13159" spans="4:4" customFormat="1" x14ac:dyDescent="0.35">
      <c r="D13159" s="35"/>
    </row>
    <row r="13160" spans="4:4" customFormat="1" x14ac:dyDescent="0.35">
      <c r="D13160" s="35"/>
    </row>
    <row r="13161" spans="4:4" customFormat="1" x14ac:dyDescent="0.35">
      <c r="D13161" s="35"/>
    </row>
    <row r="13162" spans="4:4" customFormat="1" x14ac:dyDescent="0.35">
      <c r="D13162" s="35"/>
    </row>
    <row r="13163" spans="4:4" customFormat="1" x14ac:dyDescent="0.35">
      <c r="D13163" s="35"/>
    </row>
    <row r="13164" spans="4:4" customFormat="1" x14ac:dyDescent="0.35">
      <c r="D13164" s="35"/>
    </row>
    <row r="13165" spans="4:4" customFormat="1" x14ac:dyDescent="0.35">
      <c r="D13165" s="35"/>
    </row>
    <row r="13166" spans="4:4" customFormat="1" x14ac:dyDescent="0.35">
      <c r="D13166" s="35"/>
    </row>
    <row r="13167" spans="4:4" customFormat="1" x14ac:dyDescent="0.35">
      <c r="D13167" s="35"/>
    </row>
    <row r="13168" spans="4:4" customFormat="1" x14ac:dyDescent="0.35">
      <c r="D13168" s="35"/>
    </row>
    <row r="13169" spans="4:4" customFormat="1" x14ac:dyDescent="0.35">
      <c r="D13169" s="35"/>
    </row>
    <row r="13170" spans="4:4" customFormat="1" x14ac:dyDescent="0.35">
      <c r="D13170" s="35"/>
    </row>
    <row r="13171" spans="4:4" customFormat="1" x14ac:dyDescent="0.35">
      <c r="D13171" s="35"/>
    </row>
    <row r="13172" spans="4:4" customFormat="1" x14ac:dyDescent="0.35">
      <c r="D13172" s="35"/>
    </row>
    <row r="13173" spans="4:4" customFormat="1" x14ac:dyDescent="0.35">
      <c r="D13173" s="35"/>
    </row>
    <row r="13174" spans="4:4" customFormat="1" x14ac:dyDescent="0.35">
      <c r="D13174" s="35"/>
    </row>
    <row r="13175" spans="4:4" customFormat="1" x14ac:dyDescent="0.35">
      <c r="D13175" s="35"/>
    </row>
    <row r="13176" spans="4:4" customFormat="1" x14ac:dyDescent="0.35">
      <c r="D13176" s="35"/>
    </row>
    <row r="13177" spans="4:4" customFormat="1" x14ac:dyDescent="0.35">
      <c r="D13177" s="35"/>
    </row>
    <row r="13178" spans="4:4" customFormat="1" x14ac:dyDescent="0.35">
      <c r="D13178" s="35"/>
    </row>
    <row r="13179" spans="4:4" customFormat="1" x14ac:dyDescent="0.35">
      <c r="D13179" s="35"/>
    </row>
    <row r="13180" spans="4:4" customFormat="1" x14ac:dyDescent="0.35">
      <c r="D13180" s="35"/>
    </row>
    <row r="13181" spans="4:4" customFormat="1" x14ac:dyDescent="0.35">
      <c r="D13181" s="35"/>
    </row>
    <row r="13182" spans="4:4" customFormat="1" x14ac:dyDescent="0.35">
      <c r="D13182" s="35"/>
    </row>
    <row r="13183" spans="4:4" customFormat="1" x14ac:dyDescent="0.35">
      <c r="D13183" s="35"/>
    </row>
    <row r="13184" spans="4:4" customFormat="1" x14ac:dyDescent="0.35">
      <c r="D13184" s="35"/>
    </row>
    <row r="13185" spans="4:4" customFormat="1" x14ac:dyDescent="0.35">
      <c r="D13185" s="35"/>
    </row>
    <row r="13186" spans="4:4" customFormat="1" x14ac:dyDescent="0.35">
      <c r="D13186" s="35"/>
    </row>
    <row r="13187" spans="4:4" customFormat="1" x14ac:dyDescent="0.35">
      <c r="D13187" s="35"/>
    </row>
    <row r="13188" spans="4:4" customFormat="1" x14ac:dyDescent="0.35">
      <c r="D13188" s="35"/>
    </row>
    <row r="13189" spans="4:4" customFormat="1" x14ac:dyDescent="0.35">
      <c r="D13189" s="35"/>
    </row>
    <row r="13190" spans="4:4" customFormat="1" x14ac:dyDescent="0.35">
      <c r="D13190" s="35"/>
    </row>
    <row r="13191" spans="4:4" customFormat="1" x14ac:dyDescent="0.35">
      <c r="D13191" s="35"/>
    </row>
    <row r="13192" spans="4:4" customFormat="1" x14ac:dyDescent="0.35">
      <c r="D13192" s="35"/>
    </row>
    <row r="13193" spans="4:4" customFormat="1" x14ac:dyDescent="0.35">
      <c r="D13193" s="35"/>
    </row>
    <row r="13194" spans="4:4" customFormat="1" x14ac:dyDescent="0.35">
      <c r="D13194" s="35"/>
    </row>
    <row r="13195" spans="4:4" customFormat="1" x14ac:dyDescent="0.35">
      <c r="D13195" s="35"/>
    </row>
    <row r="13196" spans="4:4" customFormat="1" x14ac:dyDescent="0.35">
      <c r="D13196" s="35"/>
    </row>
    <row r="13197" spans="4:4" customFormat="1" x14ac:dyDescent="0.35">
      <c r="D13197" s="35"/>
    </row>
    <row r="13198" spans="4:4" customFormat="1" x14ac:dyDescent="0.35">
      <c r="D13198" s="35"/>
    </row>
    <row r="13199" spans="4:4" customFormat="1" x14ac:dyDescent="0.35">
      <c r="D13199" s="35"/>
    </row>
    <row r="13200" spans="4:4" customFormat="1" x14ac:dyDescent="0.35">
      <c r="D13200" s="35"/>
    </row>
    <row r="13201" spans="4:4" customFormat="1" x14ac:dyDescent="0.35">
      <c r="D13201" s="35"/>
    </row>
    <row r="13202" spans="4:4" customFormat="1" x14ac:dyDescent="0.35">
      <c r="D13202" s="35"/>
    </row>
    <row r="13203" spans="4:4" customFormat="1" x14ac:dyDescent="0.35">
      <c r="D13203" s="35"/>
    </row>
    <row r="13204" spans="4:4" customFormat="1" x14ac:dyDescent="0.35">
      <c r="D13204" s="35"/>
    </row>
    <row r="13205" spans="4:4" customFormat="1" x14ac:dyDescent="0.35">
      <c r="D13205" s="35"/>
    </row>
    <row r="13206" spans="4:4" customFormat="1" x14ac:dyDescent="0.35">
      <c r="D13206" s="35"/>
    </row>
    <row r="13207" spans="4:4" customFormat="1" x14ac:dyDescent="0.35">
      <c r="D13207" s="35"/>
    </row>
    <row r="13208" spans="4:4" customFormat="1" x14ac:dyDescent="0.35">
      <c r="D13208" s="35"/>
    </row>
    <row r="13209" spans="4:4" customFormat="1" x14ac:dyDescent="0.35">
      <c r="D13209" s="35"/>
    </row>
    <row r="13210" spans="4:4" customFormat="1" x14ac:dyDescent="0.35">
      <c r="D13210" s="35"/>
    </row>
    <row r="13211" spans="4:4" customFormat="1" x14ac:dyDescent="0.35">
      <c r="D13211" s="35"/>
    </row>
    <row r="13212" spans="4:4" customFormat="1" x14ac:dyDescent="0.35">
      <c r="D13212" s="35"/>
    </row>
    <row r="13213" spans="4:4" customFormat="1" x14ac:dyDescent="0.35">
      <c r="D13213" s="35"/>
    </row>
    <row r="13214" spans="4:4" customFormat="1" x14ac:dyDescent="0.35">
      <c r="D13214" s="35"/>
    </row>
    <row r="13215" spans="4:4" customFormat="1" x14ac:dyDescent="0.35">
      <c r="D13215" s="35"/>
    </row>
    <row r="13216" spans="4:4" customFormat="1" x14ac:dyDescent="0.35">
      <c r="D13216" s="35"/>
    </row>
    <row r="13217" spans="4:4" customFormat="1" x14ac:dyDescent="0.35">
      <c r="D13217" s="35"/>
    </row>
    <row r="13218" spans="4:4" customFormat="1" x14ac:dyDescent="0.35">
      <c r="D13218" s="35"/>
    </row>
    <row r="13219" spans="4:4" customFormat="1" x14ac:dyDescent="0.35">
      <c r="D13219" s="35"/>
    </row>
    <row r="13220" spans="4:4" customFormat="1" x14ac:dyDescent="0.35">
      <c r="D13220" s="35"/>
    </row>
    <row r="13221" spans="4:4" customFormat="1" x14ac:dyDescent="0.35">
      <c r="D13221" s="35"/>
    </row>
    <row r="13222" spans="4:4" customFormat="1" x14ac:dyDescent="0.35">
      <c r="D13222" s="35"/>
    </row>
    <row r="13223" spans="4:4" customFormat="1" x14ac:dyDescent="0.35">
      <c r="D13223" s="35"/>
    </row>
    <row r="13224" spans="4:4" customFormat="1" x14ac:dyDescent="0.35">
      <c r="D13224" s="35"/>
    </row>
    <row r="13225" spans="4:4" customFormat="1" x14ac:dyDescent="0.35">
      <c r="D13225" s="35"/>
    </row>
    <row r="13226" spans="4:4" customFormat="1" x14ac:dyDescent="0.35">
      <c r="D13226" s="35"/>
    </row>
    <row r="13227" spans="4:4" customFormat="1" x14ac:dyDescent="0.35">
      <c r="D13227" s="35"/>
    </row>
    <row r="13228" spans="4:4" customFormat="1" x14ac:dyDescent="0.35">
      <c r="D13228" s="35"/>
    </row>
    <row r="13229" spans="4:4" customFormat="1" x14ac:dyDescent="0.35">
      <c r="D13229" s="35"/>
    </row>
    <row r="13230" spans="4:4" customFormat="1" x14ac:dyDescent="0.35">
      <c r="D13230" s="35"/>
    </row>
    <row r="13231" spans="4:4" customFormat="1" x14ac:dyDescent="0.35">
      <c r="D13231" s="35"/>
    </row>
    <row r="13232" spans="4:4" customFormat="1" x14ac:dyDescent="0.35">
      <c r="D13232" s="35"/>
    </row>
    <row r="13233" spans="4:4" customFormat="1" x14ac:dyDescent="0.35">
      <c r="D13233" s="35"/>
    </row>
    <row r="13234" spans="4:4" customFormat="1" x14ac:dyDescent="0.35">
      <c r="D13234" s="35"/>
    </row>
    <row r="13235" spans="4:4" customFormat="1" x14ac:dyDescent="0.35">
      <c r="D13235" s="35"/>
    </row>
    <row r="13236" spans="4:4" customFormat="1" x14ac:dyDescent="0.35">
      <c r="D13236" s="35"/>
    </row>
    <row r="13237" spans="4:4" customFormat="1" x14ac:dyDescent="0.35">
      <c r="D13237" s="35"/>
    </row>
    <row r="13238" spans="4:4" customFormat="1" x14ac:dyDescent="0.35">
      <c r="D13238" s="35"/>
    </row>
    <row r="13239" spans="4:4" customFormat="1" x14ac:dyDescent="0.35">
      <c r="D13239" s="35"/>
    </row>
    <row r="13240" spans="4:4" customFormat="1" x14ac:dyDescent="0.35">
      <c r="D13240" s="35"/>
    </row>
    <row r="13241" spans="4:4" customFormat="1" x14ac:dyDescent="0.35">
      <c r="D13241" s="35"/>
    </row>
    <row r="13242" spans="4:4" customFormat="1" x14ac:dyDescent="0.35">
      <c r="D13242" s="35"/>
    </row>
    <row r="13243" spans="4:4" customFormat="1" x14ac:dyDescent="0.35">
      <c r="D13243" s="35"/>
    </row>
    <row r="13244" spans="4:4" customFormat="1" x14ac:dyDescent="0.35">
      <c r="D13244" s="35"/>
    </row>
    <row r="13245" spans="4:4" customFormat="1" x14ac:dyDescent="0.35">
      <c r="D13245" s="35"/>
    </row>
    <row r="13246" spans="4:4" customFormat="1" x14ac:dyDescent="0.35">
      <c r="D13246" s="35"/>
    </row>
    <row r="13247" spans="4:4" customFormat="1" x14ac:dyDescent="0.35">
      <c r="D13247" s="35"/>
    </row>
    <row r="13248" spans="4:4" customFormat="1" x14ac:dyDescent="0.35">
      <c r="D13248" s="35"/>
    </row>
    <row r="13249" spans="4:4" customFormat="1" x14ac:dyDescent="0.35">
      <c r="D13249" s="35"/>
    </row>
    <row r="13250" spans="4:4" customFormat="1" x14ac:dyDescent="0.35">
      <c r="D13250" s="35"/>
    </row>
    <row r="13251" spans="4:4" customFormat="1" x14ac:dyDescent="0.35">
      <c r="D13251" s="35"/>
    </row>
    <row r="13252" spans="4:4" customFormat="1" x14ac:dyDescent="0.35">
      <c r="D13252" s="35"/>
    </row>
    <row r="13253" spans="4:4" customFormat="1" x14ac:dyDescent="0.35">
      <c r="D13253" s="35"/>
    </row>
    <row r="13254" spans="4:4" customFormat="1" x14ac:dyDescent="0.35">
      <c r="D13254" s="35"/>
    </row>
    <row r="13255" spans="4:4" customFormat="1" x14ac:dyDescent="0.35">
      <c r="D13255" s="35"/>
    </row>
    <row r="13256" spans="4:4" customFormat="1" x14ac:dyDescent="0.35">
      <c r="D13256" s="35"/>
    </row>
    <row r="13257" spans="4:4" customFormat="1" x14ac:dyDescent="0.35">
      <c r="D13257" s="35"/>
    </row>
    <row r="13258" spans="4:4" customFormat="1" x14ac:dyDescent="0.35">
      <c r="D13258" s="35"/>
    </row>
    <row r="13259" spans="4:4" customFormat="1" x14ac:dyDescent="0.35">
      <c r="D13259" s="35"/>
    </row>
    <row r="13260" spans="4:4" customFormat="1" x14ac:dyDescent="0.35">
      <c r="D13260" s="35"/>
    </row>
    <row r="13261" spans="4:4" customFormat="1" x14ac:dyDescent="0.35">
      <c r="D13261" s="35"/>
    </row>
    <row r="13262" spans="4:4" customFormat="1" x14ac:dyDescent="0.35">
      <c r="D13262" s="35"/>
    </row>
    <row r="13263" spans="4:4" customFormat="1" x14ac:dyDescent="0.35">
      <c r="D13263" s="35"/>
    </row>
    <row r="13264" spans="4:4" customFormat="1" x14ac:dyDescent="0.35">
      <c r="D13264" s="35"/>
    </row>
    <row r="13265" spans="4:4" customFormat="1" x14ac:dyDescent="0.35">
      <c r="D13265" s="35"/>
    </row>
    <row r="13266" spans="4:4" customFormat="1" x14ac:dyDescent="0.35">
      <c r="D13266" s="35"/>
    </row>
    <row r="13267" spans="4:4" customFormat="1" x14ac:dyDescent="0.35">
      <c r="D13267" s="35"/>
    </row>
    <row r="13268" spans="4:4" customFormat="1" x14ac:dyDescent="0.35">
      <c r="D13268" s="35"/>
    </row>
    <row r="13269" spans="4:4" customFormat="1" x14ac:dyDescent="0.35">
      <c r="D13269" s="35"/>
    </row>
    <row r="13270" spans="4:4" customFormat="1" x14ac:dyDescent="0.35">
      <c r="D13270" s="35"/>
    </row>
    <row r="13271" spans="4:4" customFormat="1" x14ac:dyDescent="0.35">
      <c r="D13271" s="35"/>
    </row>
    <row r="13272" spans="4:4" customFormat="1" x14ac:dyDescent="0.35">
      <c r="D13272" s="35"/>
    </row>
    <row r="13273" spans="4:4" customFormat="1" x14ac:dyDescent="0.35">
      <c r="D13273" s="35"/>
    </row>
    <row r="13274" spans="4:4" customFormat="1" x14ac:dyDescent="0.35">
      <c r="D13274" s="35"/>
    </row>
    <row r="13275" spans="4:4" customFormat="1" x14ac:dyDescent="0.35">
      <c r="D13275" s="35"/>
    </row>
    <row r="13276" spans="4:4" customFormat="1" x14ac:dyDescent="0.35">
      <c r="D13276" s="35"/>
    </row>
    <row r="13277" spans="4:4" customFormat="1" x14ac:dyDescent="0.35">
      <c r="D13277" s="35"/>
    </row>
    <row r="13278" spans="4:4" customFormat="1" x14ac:dyDescent="0.35">
      <c r="D13278" s="35"/>
    </row>
    <row r="13279" spans="4:4" customFormat="1" x14ac:dyDescent="0.35">
      <c r="D13279" s="35"/>
    </row>
    <row r="13280" spans="4:4" customFormat="1" x14ac:dyDescent="0.35">
      <c r="D13280" s="35"/>
    </row>
    <row r="13281" spans="4:4" customFormat="1" x14ac:dyDescent="0.35">
      <c r="D13281" s="35"/>
    </row>
    <row r="13282" spans="4:4" customFormat="1" x14ac:dyDescent="0.35">
      <c r="D13282" s="35"/>
    </row>
    <row r="13283" spans="4:4" customFormat="1" x14ac:dyDescent="0.35">
      <c r="D13283" s="35"/>
    </row>
    <row r="13284" spans="4:4" customFormat="1" x14ac:dyDescent="0.35">
      <c r="D13284" s="35"/>
    </row>
    <row r="13285" spans="4:4" customFormat="1" x14ac:dyDescent="0.35">
      <c r="D13285" s="35"/>
    </row>
    <row r="13286" spans="4:4" customFormat="1" x14ac:dyDescent="0.35">
      <c r="D13286" s="35"/>
    </row>
    <row r="13287" spans="4:4" customFormat="1" x14ac:dyDescent="0.35">
      <c r="D13287" s="35"/>
    </row>
    <row r="13288" spans="4:4" customFormat="1" x14ac:dyDescent="0.35">
      <c r="D13288" s="35"/>
    </row>
    <row r="13289" spans="4:4" customFormat="1" x14ac:dyDescent="0.35">
      <c r="D13289" s="35"/>
    </row>
    <row r="13290" spans="4:4" customFormat="1" x14ac:dyDescent="0.35">
      <c r="D13290" s="35"/>
    </row>
    <row r="13291" spans="4:4" customFormat="1" x14ac:dyDescent="0.35">
      <c r="D13291" s="35"/>
    </row>
    <row r="13292" spans="4:4" customFormat="1" x14ac:dyDescent="0.35">
      <c r="D13292" s="35"/>
    </row>
    <row r="13293" spans="4:4" customFormat="1" x14ac:dyDescent="0.35">
      <c r="D13293" s="35"/>
    </row>
    <row r="13294" spans="4:4" customFormat="1" x14ac:dyDescent="0.35">
      <c r="D13294" s="35"/>
    </row>
    <row r="13295" spans="4:4" customFormat="1" x14ac:dyDescent="0.35">
      <c r="D13295" s="35"/>
    </row>
    <row r="13296" spans="4:4" customFormat="1" x14ac:dyDescent="0.35">
      <c r="D13296" s="35"/>
    </row>
    <row r="13297" spans="3:3" x14ac:dyDescent="0.35">
      <c r="C13297"/>
    </row>
    <row r="13298" spans="3:3" x14ac:dyDescent="0.35">
      <c r="C13298"/>
    </row>
    <row r="13299" spans="3:3" x14ac:dyDescent="0.35">
      <c r="C13299"/>
    </row>
    <row r="13300" spans="3:3" x14ac:dyDescent="0.35">
      <c r="C13300"/>
    </row>
    <row r="13301" spans="3:3" x14ac:dyDescent="0.35">
      <c r="C13301"/>
    </row>
    <row r="13302" spans="3:3" x14ac:dyDescent="0.35">
      <c r="C13302"/>
    </row>
    <row r="13303" spans="3:3" x14ac:dyDescent="0.35">
      <c r="C13303"/>
    </row>
    <row r="13304" spans="3:3" x14ac:dyDescent="0.35">
      <c r="C13304"/>
    </row>
    <row r="13305" spans="3:3" x14ac:dyDescent="0.35">
      <c r="C13305"/>
    </row>
    <row r="13306" spans="3:3" x14ac:dyDescent="0.35">
      <c r="C13306"/>
    </row>
    <row r="13307" spans="3:3" x14ac:dyDescent="0.35">
      <c r="C13307"/>
    </row>
    <row r="13308" spans="3:3" x14ac:dyDescent="0.35">
      <c r="C13308"/>
    </row>
    <row r="13309" spans="3:3" x14ac:dyDescent="0.35">
      <c r="C13309"/>
    </row>
    <row r="13310" spans="3:3" x14ac:dyDescent="0.35">
      <c r="C13310"/>
    </row>
    <row r="13311" spans="3:3" x14ac:dyDescent="0.35">
      <c r="C13311"/>
    </row>
  </sheetData>
  <sheetProtection algorithmName="SHA-512" hashValue="ZYax29eydTAxwFH1w7rWh40Lvsz5ZFf2u0NhN4dvm6uAAqYgBkOv8P2F14tQNhMzXQVedeIOf+xbOT4ZEGapHQ==" saltValue="IfXtPfW/8eGySrV7lElyOQ==" spinCount="100000" sheet="1" objects="1" scenarios="1"/>
  <autoFilter ref="A1:D681" xr:uid="{B707466E-A61B-44C3-8588-097D8A393D2D}"/>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D135"/>
  <sheetViews>
    <sheetView topLeftCell="A9" zoomScaleNormal="100" workbookViewId="0">
      <selection activeCell="D9" sqref="D9:T9"/>
    </sheetView>
  </sheetViews>
  <sheetFormatPr defaultColWidth="0" defaultRowHeight="15.5" zeroHeight="1" x14ac:dyDescent="0.35"/>
  <cols>
    <col min="1" max="1" width="6.26953125" style="255" customWidth="1"/>
    <col min="2" max="2" width="5.26953125" style="255" customWidth="1"/>
    <col min="3" max="3" width="36.1796875" style="255" customWidth="1"/>
    <col min="4" max="4" width="15.453125" style="255" customWidth="1"/>
    <col min="5" max="9" width="4" style="255" customWidth="1"/>
    <col min="10" max="10" width="5.54296875" style="255" customWidth="1"/>
    <col min="11" max="19" width="4" style="255" customWidth="1"/>
    <col min="20" max="20" width="3.1796875" style="255" bestFit="1" customWidth="1"/>
    <col min="21" max="21" width="2.1796875" style="253" customWidth="1"/>
    <col min="22" max="39" width="0" style="253" hidden="1" customWidth="1"/>
    <col min="40" max="42" width="0" style="254" hidden="1" customWidth="1"/>
    <col min="43" max="47" width="0" style="253" hidden="1" customWidth="1"/>
    <col min="48" max="56" width="0" style="254" hidden="1" customWidth="1"/>
    <col min="57" max="57" width="0" style="255" hidden="1" customWidth="1"/>
    <col min="58" max="16384" width="0" style="255" hidden="1"/>
  </cols>
  <sheetData>
    <row r="1" spans="1:56" s="252" customFormat="1" ht="18.649999999999999" customHeight="1" x14ac:dyDescent="0.35">
      <c r="A1" s="379" t="s">
        <v>17</v>
      </c>
      <c r="B1" s="379"/>
      <c r="C1" s="379"/>
      <c r="D1" s="379"/>
      <c r="E1" s="379"/>
      <c r="F1" s="379"/>
      <c r="G1" s="379"/>
      <c r="H1" s="379"/>
      <c r="I1" s="379"/>
      <c r="J1" s="379"/>
      <c r="K1" s="379"/>
      <c r="L1" s="379"/>
      <c r="M1" s="379"/>
      <c r="N1" s="379"/>
      <c r="O1" s="379"/>
      <c r="P1" s="379"/>
      <c r="Q1" s="379"/>
      <c r="R1" s="379"/>
      <c r="S1" s="379"/>
      <c r="T1" s="379"/>
      <c r="U1" s="249"/>
      <c r="V1" s="251"/>
      <c r="W1" s="251"/>
      <c r="X1" s="251"/>
      <c r="Y1" s="251"/>
      <c r="Z1" s="251"/>
      <c r="AA1" s="251"/>
      <c r="AB1" s="251"/>
      <c r="AC1" s="251"/>
      <c r="AD1" s="251"/>
      <c r="AE1" s="251"/>
      <c r="AF1" s="251"/>
      <c r="AG1" s="251"/>
      <c r="AH1" s="251"/>
      <c r="AI1" s="251"/>
      <c r="AJ1" s="251"/>
      <c r="AK1" s="251"/>
      <c r="AL1" s="251"/>
      <c r="AM1" s="251"/>
      <c r="AN1" s="331"/>
      <c r="AO1" s="331"/>
      <c r="AP1" s="331"/>
      <c r="AQ1" s="251"/>
      <c r="AR1" s="251"/>
      <c r="AS1" s="251"/>
      <c r="AT1" s="251"/>
      <c r="AU1" s="251"/>
      <c r="AV1" s="249"/>
      <c r="AW1" s="249"/>
      <c r="AX1" s="249"/>
      <c r="AY1" s="249"/>
      <c r="AZ1" s="249"/>
      <c r="BA1" s="249"/>
      <c r="BB1" s="249"/>
      <c r="BC1" s="249"/>
      <c r="BD1" s="249"/>
    </row>
    <row r="2" spans="1:56" s="252" customFormat="1" ht="18.649999999999999" customHeight="1" x14ac:dyDescent="0.35">
      <c r="A2" s="379"/>
      <c r="B2" s="379"/>
      <c r="C2" s="379"/>
      <c r="D2" s="379"/>
      <c r="E2" s="379"/>
      <c r="F2" s="379"/>
      <c r="G2" s="379"/>
      <c r="H2" s="379"/>
      <c r="I2" s="379"/>
      <c r="J2" s="379"/>
      <c r="K2" s="379"/>
      <c r="L2" s="379"/>
      <c r="M2" s="379"/>
      <c r="N2" s="379"/>
      <c r="O2" s="379"/>
      <c r="P2" s="379"/>
      <c r="Q2" s="379"/>
      <c r="R2" s="379"/>
      <c r="S2" s="379"/>
      <c r="T2" s="379"/>
      <c r="U2" s="249"/>
      <c r="V2" s="251"/>
      <c r="W2" s="251"/>
      <c r="X2" s="251"/>
      <c r="Y2" s="251"/>
      <c r="Z2" s="251"/>
      <c r="AA2" s="251"/>
      <c r="AB2" s="251"/>
      <c r="AC2" s="251"/>
      <c r="AD2" s="251"/>
      <c r="AE2" s="251"/>
      <c r="AF2" s="251"/>
      <c r="AG2" s="251"/>
      <c r="AH2" s="251"/>
      <c r="AI2" s="251"/>
      <c r="AJ2" s="251"/>
      <c r="AK2" s="251"/>
      <c r="AL2" s="251"/>
      <c r="AM2" s="251"/>
      <c r="AN2" s="331"/>
      <c r="AO2" s="331"/>
      <c r="AP2" s="331"/>
      <c r="AQ2" s="251"/>
      <c r="AR2" s="251"/>
      <c r="AS2" s="251"/>
      <c r="AT2" s="251"/>
      <c r="AU2" s="251"/>
      <c r="AV2" s="249"/>
      <c r="AW2" s="249"/>
      <c r="AX2" s="249"/>
      <c r="AY2" s="249"/>
      <c r="AZ2" s="249"/>
      <c r="BA2" s="249"/>
      <c r="BB2" s="249"/>
      <c r="BC2" s="249"/>
      <c r="BD2" s="249"/>
    </row>
    <row r="3" spans="1:56" s="252" customFormat="1" ht="18.649999999999999" customHeight="1" x14ac:dyDescent="0.35">
      <c r="A3" s="379"/>
      <c r="B3" s="379"/>
      <c r="C3" s="379"/>
      <c r="D3" s="379"/>
      <c r="E3" s="379"/>
      <c r="F3" s="379"/>
      <c r="G3" s="379"/>
      <c r="H3" s="379"/>
      <c r="I3" s="379"/>
      <c r="J3" s="379"/>
      <c r="K3" s="379"/>
      <c r="L3" s="379"/>
      <c r="M3" s="379"/>
      <c r="N3" s="379"/>
      <c r="O3" s="379"/>
      <c r="P3" s="379"/>
      <c r="Q3" s="379"/>
      <c r="R3" s="379"/>
      <c r="S3" s="379"/>
      <c r="T3" s="379"/>
      <c r="U3" s="249"/>
      <c r="V3" s="251"/>
      <c r="W3" s="251"/>
      <c r="X3" s="251"/>
      <c r="Y3" s="251"/>
      <c r="Z3" s="251"/>
      <c r="AA3" s="251"/>
      <c r="AB3" s="251"/>
      <c r="AC3" s="251"/>
      <c r="AD3" s="251"/>
      <c r="AE3" s="251"/>
      <c r="AF3" s="251"/>
      <c r="AG3" s="251"/>
      <c r="AH3" s="251"/>
      <c r="AI3" s="251"/>
      <c r="AJ3" s="251"/>
      <c r="AK3" s="251"/>
      <c r="AL3" s="251"/>
      <c r="AM3" s="251"/>
      <c r="AN3" s="331"/>
      <c r="AO3" s="331"/>
      <c r="AP3" s="331"/>
      <c r="AQ3" s="251"/>
      <c r="AR3" s="251"/>
      <c r="AS3" s="251"/>
      <c r="AT3" s="251"/>
      <c r="AU3" s="251"/>
      <c r="AV3" s="249"/>
      <c r="AW3" s="249"/>
      <c r="AX3" s="249"/>
      <c r="AY3" s="249"/>
      <c r="AZ3" s="249"/>
      <c r="BA3" s="249"/>
      <c r="BB3" s="249"/>
      <c r="BC3" s="249"/>
      <c r="BD3" s="249"/>
    </row>
    <row r="4" spans="1:56" s="252" customFormat="1" ht="18.649999999999999" customHeight="1" x14ac:dyDescent="0.35">
      <c r="A4" s="379"/>
      <c r="B4" s="379"/>
      <c r="C4" s="379"/>
      <c r="D4" s="379"/>
      <c r="E4" s="379"/>
      <c r="F4" s="379"/>
      <c r="G4" s="379"/>
      <c r="H4" s="379"/>
      <c r="I4" s="379"/>
      <c r="J4" s="379"/>
      <c r="K4" s="379"/>
      <c r="L4" s="379"/>
      <c r="M4" s="379"/>
      <c r="N4" s="379"/>
      <c r="O4" s="379"/>
      <c r="P4" s="379"/>
      <c r="Q4" s="379"/>
      <c r="R4" s="379"/>
      <c r="S4" s="379"/>
      <c r="T4" s="379"/>
      <c r="U4" s="249"/>
      <c r="V4" s="251"/>
      <c r="W4" s="251"/>
      <c r="X4" s="251"/>
      <c r="Y4" s="251"/>
      <c r="Z4" s="251"/>
      <c r="AA4" s="251"/>
      <c r="AB4" s="251"/>
      <c r="AC4" s="251"/>
      <c r="AD4" s="251"/>
      <c r="AE4" s="251"/>
      <c r="AF4" s="251"/>
      <c r="AG4" s="251"/>
      <c r="AH4" s="251"/>
      <c r="AI4" s="251"/>
      <c r="AJ4" s="251"/>
      <c r="AK4" s="251"/>
      <c r="AL4" s="251"/>
      <c r="AM4" s="251"/>
      <c r="AN4" s="331"/>
      <c r="AO4" s="331"/>
      <c r="AP4" s="331"/>
      <c r="AQ4" s="251"/>
      <c r="AR4" s="251"/>
      <c r="AS4" s="251"/>
      <c r="AT4" s="251"/>
      <c r="AU4" s="251"/>
      <c r="AV4" s="249"/>
      <c r="AW4" s="249"/>
      <c r="AX4" s="249"/>
      <c r="AY4" s="249"/>
      <c r="AZ4" s="249"/>
      <c r="BA4" s="249"/>
      <c r="BB4" s="249"/>
      <c r="BC4" s="249"/>
      <c r="BD4" s="249"/>
    </row>
    <row r="5" spans="1:56" ht="32.5" x14ac:dyDescent="0.35">
      <c r="A5" s="375" t="s">
        <v>18</v>
      </c>
      <c r="B5" s="375"/>
      <c r="C5" s="375"/>
      <c r="D5" s="375"/>
      <c r="E5" s="375"/>
      <c r="F5" s="375"/>
      <c r="G5" s="375"/>
      <c r="H5" s="375"/>
      <c r="I5" s="375"/>
      <c r="J5" s="375"/>
      <c r="K5" s="375"/>
      <c r="L5" s="375"/>
      <c r="M5" s="375"/>
      <c r="N5" s="375"/>
      <c r="O5" s="375"/>
      <c r="P5" s="375"/>
      <c r="Q5" s="375"/>
      <c r="R5" s="375"/>
      <c r="S5" s="375"/>
      <c r="T5" s="375"/>
      <c r="U5" s="253">
        <v>1</v>
      </c>
    </row>
    <row r="6" spans="1:56" ht="30" customHeight="1" x14ac:dyDescent="0.35">
      <c r="A6" s="376" t="s">
        <v>19</v>
      </c>
      <c r="B6" s="376"/>
      <c r="C6" s="376"/>
      <c r="D6" s="376"/>
      <c r="E6" s="376"/>
      <c r="F6" s="376"/>
      <c r="G6" s="376"/>
      <c r="H6" s="376"/>
      <c r="I6" s="376"/>
      <c r="J6" s="376"/>
      <c r="K6" s="376"/>
      <c r="L6" s="376"/>
      <c r="M6" s="376"/>
      <c r="N6" s="376"/>
      <c r="O6" s="376"/>
      <c r="P6" s="376"/>
      <c r="Q6" s="376"/>
      <c r="R6" s="376"/>
      <c r="S6" s="376"/>
      <c r="T6" s="376"/>
      <c r="U6" s="253">
        <v>2</v>
      </c>
    </row>
    <row r="7" spans="1:56" ht="18.5" x14ac:dyDescent="0.35">
      <c r="A7" s="256"/>
      <c r="B7" s="257"/>
      <c r="C7" s="258" t="s">
        <v>20</v>
      </c>
      <c r="D7" s="377"/>
      <c r="E7" s="377"/>
      <c r="F7" s="377"/>
      <c r="G7" s="377"/>
      <c r="H7" s="377"/>
      <c r="I7" s="377"/>
      <c r="J7" s="377"/>
      <c r="K7" s="377"/>
      <c r="L7" s="377"/>
      <c r="M7" s="377"/>
      <c r="N7" s="377"/>
      <c r="O7" s="377"/>
      <c r="P7" s="377"/>
      <c r="Q7" s="377"/>
      <c r="R7" s="377"/>
      <c r="S7" s="377"/>
      <c r="T7" s="378"/>
      <c r="U7" s="253">
        <v>3</v>
      </c>
    </row>
    <row r="8" spans="1:56" ht="18.5" x14ac:dyDescent="0.35">
      <c r="A8" s="259"/>
      <c r="B8" s="260"/>
      <c r="C8" s="261" t="s">
        <v>21</v>
      </c>
      <c r="D8" s="262"/>
      <c r="E8" s="262"/>
      <c r="F8" s="262"/>
      <c r="G8" s="262"/>
      <c r="H8" s="262"/>
      <c r="I8" s="262"/>
      <c r="J8" s="262"/>
      <c r="K8" s="262"/>
      <c r="L8" s="262"/>
      <c r="M8" s="262"/>
      <c r="N8" s="262"/>
      <c r="O8" s="262"/>
      <c r="P8" s="262"/>
      <c r="Q8" s="262"/>
      <c r="R8" s="262"/>
      <c r="S8" s="262"/>
      <c r="T8" s="263"/>
      <c r="U8" s="253">
        <v>4</v>
      </c>
    </row>
    <row r="9" spans="1:56" ht="18.5" x14ac:dyDescent="0.35">
      <c r="A9" s="264"/>
      <c r="B9" s="260"/>
      <c r="C9" s="261" t="s">
        <v>22</v>
      </c>
      <c r="D9" s="380"/>
      <c r="E9" s="380"/>
      <c r="F9" s="380"/>
      <c r="G9" s="380"/>
      <c r="H9" s="380"/>
      <c r="I9" s="380"/>
      <c r="J9" s="380"/>
      <c r="K9" s="380"/>
      <c r="L9" s="380"/>
      <c r="M9" s="380"/>
      <c r="N9" s="380"/>
      <c r="O9" s="380"/>
      <c r="P9" s="380"/>
      <c r="Q9" s="380"/>
      <c r="R9" s="380"/>
      <c r="S9" s="380"/>
      <c r="T9" s="381"/>
      <c r="U9" s="253">
        <v>5</v>
      </c>
    </row>
    <row r="10" spans="1:56" ht="18.5" x14ac:dyDescent="0.35">
      <c r="A10" s="264"/>
      <c r="B10" s="261"/>
      <c r="C10" s="261" t="s">
        <v>23</v>
      </c>
      <c r="D10" s="25"/>
      <c r="E10" s="265"/>
      <c r="F10" s="265"/>
      <c r="G10" s="265"/>
      <c r="H10" s="265"/>
      <c r="I10" s="265"/>
      <c r="J10" s="265"/>
      <c r="K10" s="265"/>
      <c r="L10" s="265"/>
      <c r="M10" s="265"/>
      <c r="N10" s="265"/>
      <c r="O10" s="265"/>
      <c r="P10" s="265"/>
      <c r="Q10" s="265"/>
      <c r="R10" s="265"/>
      <c r="S10" s="266"/>
      <c r="T10" s="267"/>
      <c r="U10" s="253">
        <v>6</v>
      </c>
    </row>
    <row r="11" spans="1:56" ht="17.5" x14ac:dyDescent="0.35">
      <c r="A11" s="264"/>
      <c r="B11" s="261"/>
      <c r="C11" s="261" t="s">
        <v>24</v>
      </c>
      <c r="D11" s="268">
        <v>2024</v>
      </c>
      <c r="E11" s="269"/>
      <c r="F11" s="269"/>
      <c r="G11" s="269"/>
      <c r="H11" s="269"/>
      <c r="I11" s="269"/>
      <c r="J11" s="269"/>
      <c r="K11" s="269"/>
      <c r="L11" s="269"/>
      <c r="M11" s="269"/>
      <c r="N11" s="269"/>
      <c r="O11" s="269"/>
      <c r="P11" s="269"/>
      <c r="Q11" s="269"/>
      <c r="R11" s="269"/>
      <c r="S11" s="266"/>
      <c r="T11" s="267"/>
      <c r="U11" s="253">
        <v>7</v>
      </c>
    </row>
    <row r="12" spans="1:56" ht="18.5" x14ac:dyDescent="0.35">
      <c r="A12" s="270"/>
      <c r="B12" s="271"/>
      <c r="C12" s="271" t="s">
        <v>25</v>
      </c>
      <c r="D12" s="34"/>
      <c r="E12" s="272"/>
      <c r="F12" s="272"/>
      <c r="G12" s="272"/>
      <c r="H12" s="272"/>
      <c r="I12" s="272"/>
      <c r="J12" s="272"/>
      <c r="K12" s="272"/>
      <c r="L12" s="272"/>
      <c r="M12" s="272"/>
      <c r="N12" s="272"/>
      <c r="O12" s="272"/>
      <c r="P12" s="272"/>
      <c r="Q12" s="272"/>
      <c r="R12" s="272"/>
      <c r="S12" s="273"/>
      <c r="T12" s="274"/>
      <c r="U12" s="253">
        <v>8</v>
      </c>
      <c r="AG12" s="275"/>
      <c r="AH12" s="275"/>
    </row>
    <row r="13" spans="1:56" ht="17.5" x14ac:dyDescent="0.35">
      <c r="A13" s="276"/>
      <c r="B13" s="261"/>
      <c r="C13" s="277"/>
      <c r="D13" s="269"/>
      <c r="E13" s="269"/>
      <c r="F13" s="269"/>
      <c r="G13" s="269"/>
      <c r="H13" s="269"/>
      <c r="I13" s="269"/>
      <c r="J13" s="269"/>
      <c r="K13" s="269"/>
      <c r="L13" s="269"/>
      <c r="M13" s="269"/>
      <c r="N13" s="269"/>
      <c r="O13" s="269"/>
      <c r="P13" s="269"/>
      <c r="Q13" s="269"/>
      <c r="R13" s="269"/>
      <c r="S13" s="266"/>
      <c r="T13" s="278"/>
      <c r="U13" s="253">
        <v>9</v>
      </c>
      <c r="AG13" s="275"/>
      <c r="AH13" s="275"/>
    </row>
    <row r="14" spans="1:56" ht="10.5" customHeight="1" x14ac:dyDescent="0.35">
      <c r="A14" s="276"/>
      <c r="B14" s="261"/>
      <c r="C14" s="277"/>
      <c r="D14" s="269"/>
      <c r="E14" s="269"/>
      <c r="F14" s="269"/>
      <c r="G14" s="269"/>
      <c r="H14" s="269"/>
      <c r="I14" s="269"/>
      <c r="J14" s="269"/>
      <c r="K14" s="269"/>
      <c r="L14" s="269"/>
      <c r="M14" s="269"/>
      <c r="N14" s="269"/>
      <c r="O14" s="269"/>
      <c r="P14" s="269"/>
      <c r="Q14" s="269"/>
      <c r="R14" s="269"/>
      <c r="S14" s="266"/>
      <c r="T14" s="278"/>
      <c r="U14" s="275">
        <v>10</v>
      </c>
      <c r="AE14" s="275"/>
      <c r="AG14" s="275"/>
      <c r="AH14" s="275"/>
    </row>
    <row r="15" spans="1:56" ht="18" x14ac:dyDescent="0.3">
      <c r="A15" s="279" t="s">
        <v>26</v>
      </c>
      <c r="B15" s="280"/>
      <c r="C15" s="9"/>
      <c r="D15" s="10"/>
      <c r="E15" s="10"/>
      <c r="F15" s="10"/>
      <c r="G15" s="10"/>
      <c r="H15" s="10"/>
      <c r="I15" s="10"/>
      <c r="J15" s="10"/>
      <c r="K15" s="10"/>
      <c r="L15" s="10"/>
      <c r="M15" s="10"/>
      <c r="N15" s="10"/>
      <c r="O15" s="10"/>
      <c r="P15" s="10"/>
      <c r="Q15" s="10"/>
      <c r="R15" s="10"/>
      <c r="S15" s="281"/>
      <c r="T15" s="282"/>
      <c r="U15" s="275"/>
      <c r="AE15" s="275"/>
      <c r="AG15" s="275"/>
      <c r="AH15" s="275"/>
    </row>
    <row r="16" spans="1:56" x14ac:dyDescent="0.35">
      <c r="A16" s="283" t="s">
        <v>27</v>
      </c>
      <c r="B16" s="284" t="s">
        <v>28</v>
      </c>
      <c r="C16" s="285" t="s">
        <v>29</v>
      </c>
      <c r="D16" s="286" t="s">
        <v>30</v>
      </c>
      <c r="E16" s="287" t="s">
        <v>31</v>
      </c>
      <c r="F16" s="288"/>
      <c r="G16" s="288"/>
      <c r="H16" s="288"/>
      <c r="I16" s="288"/>
      <c r="J16" s="288"/>
      <c r="K16" s="288"/>
      <c r="L16" s="288"/>
      <c r="M16" s="288"/>
      <c r="N16" s="288"/>
      <c r="O16" s="288"/>
      <c r="P16" s="288"/>
      <c r="Q16" s="288"/>
      <c r="R16" s="288"/>
      <c r="S16" s="288"/>
      <c r="T16" s="289"/>
      <c r="U16" s="275"/>
      <c r="AE16" s="275"/>
      <c r="AG16" s="275"/>
      <c r="AH16" s="275"/>
    </row>
    <row r="17" spans="1:56" s="298" customFormat="1" ht="46.5" x14ac:dyDescent="0.35">
      <c r="A17" s="290" t="str">
        <f>IF('Standard 1'!C17="YES","YES","NO")</f>
        <v>NO</v>
      </c>
      <c r="B17" s="291">
        <v>1</v>
      </c>
      <c r="C17" s="11" t="str">
        <f>HYPERLINK("#'Standard 1'!A1","REGULATORY FOUNDATION")</f>
        <v>REGULATORY FOUNDATION</v>
      </c>
      <c r="D17" s="292" t="str">
        <f>IF('Standard 1'!J35=0,"No elements met",IF('Standard 1'!J35='Standard 1'!J38,IF('Standard 1'!C29="YES",IF('Standard 1'!C28="","Audited","Audited "&amp;TEXT('Standard 1'!C28,"MM/DD/YY")),IF('Standard 1'!C16="","SA Met","SA Met " &amp; TEXT('Standard 1'!C16,"MM/DD/YY"))),TEXT(('Standard 1'!J35/'Standard 1'!J38)*100,"##0.0")&amp;"% met"))</f>
        <v>16.7% met</v>
      </c>
      <c r="E17" s="293" t="str">
        <f>IF('Standard 1'!H39&lt;&gt;"",HYPERLINK("#'Standard 1'!C39","1a"),HYPERLINK("#'Standard 1'!C39","1a "))</f>
        <v xml:space="preserve">1a </v>
      </c>
      <c r="F17" s="294" t="str">
        <f>IF('Standard 1'!H40&lt;&gt;"",HYPERLINK("#'Standard 1'!C40","1b"),HYPERLINK("#'Standard 1'!C40","1b "))</f>
        <v>1b</v>
      </c>
      <c r="G17" s="295" t="str">
        <f>IF('Standard 1'!H41&lt;&gt;"",HYPERLINK("#'Standard 1'!C41","1c"),HYPERLINK("#'Standard 1'!C41","1c "))</f>
        <v>1c</v>
      </c>
      <c r="H17" s="295" t="str">
        <f>IF('Standard 1'!H43&lt;&gt;"",HYPERLINK("#'Standard 1'!C43","2a"),HYPERLINK("#'Standard 1'!C43","2a "))</f>
        <v>2a</v>
      </c>
      <c r="I17" s="295" t="str">
        <f>IF('Standard 1'!H45&lt;&gt;"",HYPERLINK("#'Standard 1'!C45","3a"),HYPERLINK("#'Standard 1'!C45","3a "))</f>
        <v>3a</v>
      </c>
      <c r="J17" s="295" t="str">
        <f>IF('Standard 1'!H47&lt;&gt;"",HYPERLINK("#'Standard 1'!C47","4a"),HYPERLINK("#'Standard 1'!C47","4a "))</f>
        <v>4a</v>
      </c>
      <c r="K17" s="295"/>
      <c r="L17" s="295"/>
      <c r="M17" s="295"/>
      <c r="N17" s="295"/>
      <c r="O17" s="295"/>
      <c r="P17" s="295"/>
      <c r="Q17" s="295"/>
      <c r="R17" s="295"/>
      <c r="S17" s="295"/>
      <c r="T17" s="296"/>
      <c r="U17" s="297"/>
      <c r="V17" s="275">
        <v>1</v>
      </c>
      <c r="W17" s="275" t="str">
        <f>IF('Standard 1'!$C39="YES","YES","NO")</f>
        <v>YES</v>
      </c>
      <c r="X17" s="275" t="str">
        <f>IF('Standard 1'!$C40="YES","YES","NO")</f>
        <v>NO</v>
      </c>
      <c r="Y17" s="275" t="str">
        <f>IF('Standard 1'!$C41="YES","YES","NO")</f>
        <v>NO</v>
      </c>
      <c r="Z17" s="275" t="str">
        <f>IF('Standard 1'!$C43="YES","YES","NO")</f>
        <v>NO</v>
      </c>
      <c r="AA17" s="275" t="str">
        <f>IF('Standard 1'!$C45="YES","YES","NO")</f>
        <v>NO</v>
      </c>
      <c r="AB17" s="275" t="str">
        <f>IF('Standard 1'!$C47="YES","YES","NO")</f>
        <v>NO</v>
      </c>
      <c r="AC17" s="275"/>
      <c r="AD17" s="275"/>
      <c r="AE17" s="275"/>
      <c r="AF17" s="275"/>
      <c r="AG17" s="275"/>
      <c r="AH17" s="275"/>
      <c r="AI17" s="275"/>
      <c r="AJ17" s="275"/>
      <c r="AK17" s="275"/>
      <c r="AL17" s="275"/>
      <c r="AM17" s="275"/>
      <c r="AN17" s="297"/>
      <c r="AO17" s="297"/>
      <c r="AP17" s="297"/>
      <c r="AQ17" s="275"/>
      <c r="AR17" s="275"/>
      <c r="AS17" s="275"/>
      <c r="AT17" s="275"/>
      <c r="AU17" s="275"/>
      <c r="AV17" s="297"/>
      <c r="AW17" s="297"/>
      <c r="AX17" s="297"/>
      <c r="AY17" s="297"/>
      <c r="AZ17" s="297"/>
      <c r="BA17" s="297"/>
      <c r="BB17" s="297"/>
      <c r="BC17" s="297"/>
      <c r="BD17" s="297"/>
    </row>
    <row r="18" spans="1:56" s="298" customFormat="1" ht="31" x14ac:dyDescent="0.35">
      <c r="A18" s="290" t="str">
        <f>IF('Standard 2'!C17="YES","YES","NO")</f>
        <v>NO</v>
      </c>
      <c r="B18" s="299">
        <v>2</v>
      </c>
      <c r="C18" s="12" t="str">
        <f>HYPERLINK("#'Standard 2'!A1","TRAINED REGULATORY STAFF ")</f>
        <v xml:space="preserve">TRAINED REGULATORY STAFF </v>
      </c>
      <c r="D18" s="292" t="str">
        <f>IF('Standard 2'!J35=0,"No elements met",IF('Standard 2'!J35='Standard 2'!J38,IF('Standard 2'!C29="YES",IF('Standard 2'!C28="","Audited","Audited "&amp;TEXT('Standard 2'!C28,"MM/DD/YY")),IF('Standard 2'!C16="","SA Met","SA Met " &amp; TEXT('Standard 2'!C16,"MM/DD/YY"))),TEXT(('Standard 2'!J35/'Standard 2'!J38)*100,"##0.0")&amp;"% met"))</f>
        <v>No elements met</v>
      </c>
      <c r="E18" s="300" t="str">
        <f>IF('Standard 2'!H39&lt;&gt;"",HYPERLINK("#'Standard 2'!C39","1a"),HYPERLINK("#'Standard 2'!C39","1a "))</f>
        <v>1a</v>
      </c>
      <c r="F18" s="295" t="str">
        <f>IF('Standard 2'!H40&lt;&gt;"",HYPERLINK("#'Standard 2'!C40","1b"),HYPERLINK("#'Standard 2'!C40","1b "))</f>
        <v>1b</v>
      </c>
      <c r="G18" s="295" t="str">
        <f>IF('Standard 2'!H42&lt;&gt;"",HYPERLINK("#'Standard 2'!C42","2a"),HYPERLINK("#'Standard 2'!C42","2a "))</f>
        <v>2a</v>
      </c>
      <c r="H18" s="295" t="str">
        <f>IF('Standard 2'!H43&lt;&gt;"",HYPERLINK("#'Standard 2'!C43","2b"),HYPERLINK("#'Standard 2'!C43","2b "))</f>
        <v>2b</v>
      </c>
      <c r="I18" s="295" t="str">
        <f>IF('Standard 2'!H45&lt;&gt;"",HYPERLINK("#'Standard 2'!C45","3a"),HYPERLINK("#'Standard 2'!C45","3a "))</f>
        <v>3a</v>
      </c>
      <c r="J18" s="295" t="str">
        <f>IF('Standard 2'!H46&lt;&gt;"",HYPERLINK("#'Standard 2'!C46","3b"),HYPERLINK("#'Standard 2'!C46","3b "))</f>
        <v>3b</v>
      </c>
      <c r="K18" s="295" t="str">
        <f>IF('Standard 2'!H48&lt;&gt;"",HYPERLINK("#'Standard 2'!C48","4a"),HYPERLINK("#'Standard 2'!C48","4a "))</f>
        <v>4a</v>
      </c>
      <c r="L18" s="295" t="str">
        <f>IF('Standard 2'!H49&lt;&gt;"",HYPERLINK("#'Standard 2'!C49","4b"),HYPERLINK("#'Standard 2'!C49","4b "))</f>
        <v>4b</v>
      </c>
      <c r="M18" s="295" t="str">
        <f>IF('Standard 2'!H51&lt;&gt;"",HYPERLINK("#'Standard 2'!C51","5a"),HYPERLINK("#'Standard 2'!C51","5a "))</f>
        <v>5a</v>
      </c>
      <c r="N18" s="295"/>
      <c r="O18" s="295"/>
      <c r="P18" s="295"/>
      <c r="Q18" s="295"/>
      <c r="R18" s="295"/>
      <c r="S18" s="295"/>
      <c r="T18" s="296"/>
      <c r="U18" s="297"/>
      <c r="V18" s="275">
        <v>2</v>
      </c>
      <c r="W18" s="275" t="str">
        <f>IF('Standard 2'!$C39="YES","YES","NO")</f>
        <v>NO</v>
      </c>
      <c r="X18" s="275" t="str">
        <f>IF('Standard 2'!$C40="YES","YES","NO")</f>
        <v>NO</v>
      </c>
      <c r="Y18" s="275" t="str">
        <f>IF('Standard 2'!$C42="YES","YES","NO")</f>
        <v>NO</v>
      </c>
      <c r="Z18" s="275" t="str">
        <f>IF('Standard 2'!$C43="YES","YES","NO")</f>
        <v>NO</v>
      </c>
      <c r="AA18" s="275" t="str">
        <f>IF('Standard 2'!$C45="YES","YES","NO")</f>
        <v>NO</v>
      </c>
      <c r="AB18" s="275" t="str">
        <f>IF('Standard 2'!$C46="YES","YES","NO")</f>
        <v>NO</v>
      </c>
      <c r="AC18" s="275" t="str">
        <f>IF('Standard 2'!$C48="YES","YES","NO")</f>
        <v>NO</v>
      </c>
      <c r="AD18" s="275" t="str">
        <f>IF('Standard 2'!$C49="YES","YES","NO")</f>
        <v>NO</v>
      </c>
      <c r="AE18" s="275" t="str">
        <f>IF('Standard 2'!$C51="YES","YES","NO")</f>
        <v>NO</v>
      </c>
      <c r="AF18" s="275"/>
      <c r="AG18" s="275"/>
      <c r="AH18" s="275"/>
      <c r="AI18" s="275"/>
      <c r="AJ18" s="275"/>
      <c r="AK18" s="275"/>
      <c r="AL18" s="275"/>
      <c r="AM18" s="275"/>
      <c r="AN18" s="297"/>
      <c r="AO18" s="297"/>
      <c r="AP18" s="297"/>
      <c r="AQ18" s="275"/>
      <c r="AR18" s="275"/>
      <c r="AS18" s="275"/>
      <c r="AT18" s="275"/>
      <c r="AU18" s="275"/>
      <c r="AV18" s="297"/>
      <c r="AW18" s="297"/>
      <c r="AX18" s="297"/>
      <c r="AY18" s="297"/>
      <c r="AZ18" s="297"/>
      <c r="BA18" s="297"/>
      <c r="BB18" s="297"/>
      <c r="BC18" s="297"/>
      <c r="BD18" s="297"/>
    </row>
    <row r="19" spans="1:56" s="298" customFormat="1" ht="31" x14ac:dyDescent="0.35">
      <c r="A19" s="290" t="str">
        <f>IF('Standard 3'!C17="YES","YES","NO")</f>
        <v>NO</v>
      </c>
      <c r="B19" s="299">
        <v>3</v>
      </c>
      <c r="C19" s="12" t="str">
        <f>HYPERLINK("#'Standard 3'!A1","INSPECTION PROGRAM BASED ON HACCP PRINCIPLES")</f>
        <v>INSPECTION PROGRAM BASED ON HACCP PRINCIPLES</v>
      </c>
      <c r="D19" s="292" t="str">
        <f>IF('Standard 3'!J35=0,"No elements met",IF('Standard 3'!J35='Standard 3'!J38,IF('Standard 3'!C29="YES",IF('Standard 3'!C28="","Audited","Audited "&amp;TEXT('Standard 3'!C28,"MM/DD/YY")),IF('Standard 3'!C16="","SA Met","SA Met " &amp; TEXT('Standard 3'!C16,"MM/DD/YY"))),TEXT(('Standard 3'!J35/'Standard 3'!J38)*100,"##0.0")&amp;"% met"))</f>
        <v>No elements met</v>
      </c>
      <c r="E19" s="293" t="str">
        <f>IF('Standard 3'!H39&lt;&gt;"",HYPERLINK("#'Standard 3'!C39","1a"),HYPERLINK("#'Standard 3'!C39","1a "))</f>
        <v>1a</v>
      </c>
      <c r="F19" s="295" t="str">
        <f>IF('Standard 3'!H40&lt;&gt;"",HYPERLINK("#'Standard 3'!C40","1b"),HYPERLINK("#'Standard 3'!C40","1b "))</f>
        <v>1b</v>
      </c>
      <c r="G19" s="295" t="str">
        <f>IF('Standard 3'!H41&lt;&gt;"",HYPERLINK("#'Standard 3'!C41","1c"),HYPERLINK("#'Standard 3'!C41","1c "))</f>
        <v>1c</v>
      </c>
      <c r="H19" s="295" t="str">
        <f>IF('Standard 3'!H43&lt;&gt;"",HYPERLINK("#'Standard 3'!C43","2a"),HYPERLINK("#'Standard 3'!C43","2a "))</f>
        <v>2a</v>
      </c>
      <c r="I19" s="295" t="str">
        <f>IF('Standard 3'!H45&lt;&gt;"",HYPERLINK("#'Standard 3'!C45","3a"),HYPERLINK("#'Standard 3'!C45","3a "))</f>
        <v>3a</v>
      </c>
      <c r="J19" s="295" t="str">
        <f>IF('Standard 3'!H47&lt;&gt;"",HYPERLINK("#'Standard 3'!C47","4a"),HYPERLINK("#'Standard 3'!C47","4a "))</f>
        <v>4a</v>
      </c>
      <c r="K19" s="295" t="str">
        <f>IF('Standard 3'!H48&lt;&gt;"",HYPERLINK("#'Standard 3'!C48","4b"),HYPERLINK("#'Standard 3'!C48","4b "))</f>
        <v>4b</v>
      </c>
      <c r="L19" s="295" t="str">
        <f>IF('Standard 3'!H49&lt;&gt;"",HYPERLINK("#'Standard 3'!C49","4c"),HYPERLINK("#'Standard 3'!C49","4c "))</f>
        <v>4c</v>
      </c>
      <c r="M19" s="295" t="str">
        <f>IF('Standard 3'!H51&lt;&gt;"",HYPERLINK("#'Standard 3'!C51","5a"),HYPERLINK("#'Standard 3'!C51","5a "))</f>
        <v>5a</v>
      </c>
      <c r="N19" s="295" t="str">
        <f>IF('Standard 3'!H53&lt;&gt;"",HYPERLINK("#'Standard 3'!C53","6a"),HYPERLINK("#'Standard 3'!C53","6a "))</f>
        <v>6a</v>
      </c>
      <c r="O19" s="295" t="str">
        <f>IF('Standard 3'!I55&lt;&gt;"",HYPERLINK("#'Standard 3'!C55","7a"),HYPERLINK("#'Standard 3'!C55","7a "))</f>
        <v xml:space="preserve">7a </v>
      </c>
      <c r="P19" s="295"/>
      <c r="Q19" s="295"/>
      <c r="R19" s="295"/>
      <c r="S19" s="295"/>
      <c r="T19" s="296"/>
      <c r="U19" s="297"/>
      <c r="V19" s="275">
        <v>3</v>
      </c>
      <c r="W19" s="275" t="str">
        <f>IF('Standard 3'!$C39="YES","YES","NO")</f>
        <v>NO</v>
      </c>
      <c r="X19" s="275" t="str">
        <f>IF('Standard 3'!$C40="YES","YES","NO")</f>
        <v>NO</v>
      </c>
      <c r="Y19" s="275" t="str">
        <f>IF('Standard 3'!$C41="YES","YES","NO")</f>
        <v>NO</v>
      </c>
      <c r="Z19" s="275" t="str">
        <f>IF('Standard 3'!$C43="YES","YES","NO")</f>
        <v>NO</v>
      </c>
      <c r="AA19" s="275" t="str">
        <f>IF('Standard 3'!$C45="YES","YES","NO")</f>
        <v>NO</v>
      </c>
      <c r="AB19" s="275" t="str">
        <f>IF('Standard 3'!$C47="YES","YES","NO")</f>
        <v>NO</v>
      </c>
      <c r="AC19" s="275" t="str">
        <f>IF('Standard 3'!$C48="YES","YES","NO")</f>
        <v>NO</v>
      </c>
      <c r="AD19" s="275" t="str">
        <f>IF('Standard 3'!$C49="YES","YES","NO")</f>
        <v>NO</v>
      </c>
      <c r="AE19" s="275" t="str">
        <f>IF('Standard 3'!$C51="YES","YES","NO")</f>
        <v>NO</v>
      </c>
      <c r="AF19" s="275" t="str">
        <f>IF('Standard 3'!$C53="YES","YES","NO")</f>
        <v>NO</v>
      </c>
      <c r="AG19" s="275" t="str">
        <f>IF('Standard 3'!$C55="YES","YES","NO")</f>
        <v>NO</v>
      </c>
      <c r="AH19" s="275"/>
      <c r="AI19" s="275"/>
      <c r="AJ19" s="275"/>
      <c r="AK19" s="275"/>
      <c r="AL19" s="275"/>
      <c r="AM19" s="275"/>
      <c r="AN19" s="297"/>
      <c r="AO19" s="297"/>
      <c r="AP19" s="297"/>
      <c r="AQ19" s="275"/>
      <c r="AR19" s="275"/>
      <c r="AS19" s="275"/>
      <c r="AT19" s="275"/>
      <c r="AU19" s="275"/>
      <c r="AV19" s="297"/>
      <c r="AW19" s="297"/>
      <c r="AX19" s="297"/>
      <c r="AY19" s="297"/>
      <c r="AZ19" s="297"/>
      <c r="BA19" s="297"/>
      <c r="BB19" s="297"/>
      <c r="BC19" s="297"/>
      <c r="BD19" s="297"/>
    </row>
    <row r="20" spans="1:56" s="298" customFormat="1" ht="31" x14ac:dyDescent="0.35">
      <c r="A20" s="369" t="str">
        <f>IF('Standard 4'!C17="YES","YES","NO")</f>
        <v>NO</v>
      </c>
      <c r="B20" s="371">
        <v>4</v>
      </c>
      <c r="C20" s="373" t="str">
        <f>HYPERLINK("#'Standard 4'!A1","UNIFORM INSPECTION PROGRAM")</f>
        <v>UNIFORM INSPECTION PROGRAM</v>
      </c>
      <c r="D20" s="371" t="str">
        <f>IF('Standard 4'!J35=0,"No elements met",IF('Standard 4'!J35='Standard 4'!J38,IF('Standard 4'!C29="YES",IF('Standard 4'!C28="","Audited","Audited "&amp;TEXT('Standard 4'!C28,"MM/DD/YY")),IF('Standard 4'!C16="","SA Met","SA Met " &amp; TEXT('Standard 4'!C16,"MM/DD/YY"))),TEXT(('Standard 4'!J35/'Standard 4'!J38)*100,"##0.0")&amp;"% met"))</f>
        <v>No elements met</v>
      </c>
      <c r="E20" s="301" t="str">
        <f>IF('Standard 4'!H39&lt;&gt;"",HYPERLINK("#'Standard 4'!C39","1a"),HYPERLINK("#'Standard 4'!C39","1a "))</f>
        <v>1a</v>
      </c>
      <c r="F20" s="302" t="str">
        <f>IF('Standard 4'!C40&lt;&gt;"",HYPERLINK("#'Standard 4'!C40","1b"),HYPERLINK("#'Standard 4'!C40","1b"))</f>
        <v>1b</v>
      </c>
      <c r="G20" s="302" t="str">
        <f>IF('Standard 4'!H42&lt;&gt;"",HYPERLINK("#'Standard 4'!C43","2"),HYPERLINK("#'Standard 4'!C43","2 "))</f>
        <v>2</v>
      </c>
      <c r="H20" s="302" t="str">
        <f>IF('Standard 4'!H43&lt;&gt;"",HYPERLINK("#'Standard 4'!C44","2i"),HYPERLINK("#'Standard 4'!C44","2i "))</f>
        <v>2i</v>
      </c>
      <c r="I20" s="302" t="str">
        <f>IF('Standard 4'!H44&lt;&gt;"",HYPERLINK("#'Standard 4'!C45","2ii"),HYPERLINK("#'Standard 4'!C45","2ii "))</f>
        <v>2ii</v>
      </c>
      <c r="J20" s="302" t="str">
        <f>IF('Standard 4'!H45&lt;&gt;"",HYPERLINK("#'Standard 4'!C46","2iii"),HYPERLINK("#'Standard 4'!C46","2iii "))</f>
        <v>2iii</v>
      </c>
      <c r="K20" s="302" t="str">
        <f>IF('Standard 4'!H46&lt;&gt;"",HYPERLINK("#'Standard 4'!C47","2iv"),HYPERLINK("#'Standard 4'!C47","2iv "))</f>
        <v>2iv</v>
      </c>
      <c r="L20" s="302" t="str">
        <f>IF('Standard 4'!H47&lt;&gt;"",HYPERLINK("#'Standard 4'!C48","2v"),HYPERLINK("#'Standard 4'!C48","2v "))</f>
        <v>2v</v>
      </c>
      <c r="M20" s="302" t="str">
        <f>IF('Standard 4'!H48&lt;&gt;"",HYPERLINK("#'Standard 4'!C49","2vi"),HYPERLINK("#'Standard 4'!C49","2vi "))</f>
        <v>2vi</v>
      </c>
      <c r="N20" s="302" t="str">
        <f>IF('Standard 4'!H49&gt;"",HYPERLINK("#'Standard 4'!C50","2vii"),HYPERLINK("#'Standard 4'!C50","2vii "))</f>
        <v>2vii</v>
      </c>
      <c r="O20" s="302" t="str">
        <f>IF('Standard 4'!H50&lt;&gt;"",HYPERLINK("#'Standard 4'!C51","2viii"),HYPERLINK("#'Standard 4'!C51","2viii "))</f>
        <v>2viii</v>
      </c>
      <c r="P20" s="302" t="str">
        <f>IF('Standard 4'!H51&lt;&gt;"",HYPERLINK("#'Standard 4'!C52","2ix"),HYPERLINK("#'Standard 4'!C52","2ix "))</f>
        <v>2ix</v>
      </c>
      <c r="Q20" s="302" t="str">
        <f>IF('Standard 4'!H52&lt;&gt;"",HYPERLINK("#'Standard 4'!C53","2x"),HYPERLINK("#'Standard 4'!C53","2x "))</f>
        <v>2x</v>
      </c>
      <c r="R20" s="297"/>
      <c r="S20" s="297"/>
      <c r="T20" s="303"/>
      <c r="U20" s="297"/>
      <c r="V20" s="275">
        <v>4</v>
      </c>
      <c r="W20" s="275" t="str">
        <f>IF('Standard 4'!$C39="YES","YES","NO")</f>
        <v>NO</v>
      </c>
      <c r="X20" s="275" t="str">
        <f>IF('Standard 4'!$C40="YES","YES","NO")</f>
        <v>NO</v>
      </c>
      <c r="Y20" s="275" t="str">
        <f>IF('Standard 4'!$C42="YES","YES","NO")</f>
        <v>NO</v>
      </c>
      <c r="Z20" s="275" t="str">
        <f>IF('Standard 4'!$C43="YES","YES","NO")</f>
        <v>NO</v>
      </c>
      <c r="AA20" s="275" t="str">
        <f>IF('Standard 4'!$C44="YES","YES","NO")</f>
        <v>NO</v>
      </c>
      <c r="AB20" s="275" t="str">
        <f>IF('Standard 4'!$C45="YES","YES","NO")</f>
        <v>NO</v>
      </c>
      <c r="AC20" s="275" t="str">
        <f>IF('Standard 4'!$C46="YES","YES","NO")</f>
        <v>NO</v>
      </c>
      <c r="AD20" s="275" t="str">
        <f>IF('Standard 4'!$C47="YES","YES","NO")</f>
        <v>NO</v>
      </c>
      <c r="AE20" s="275" t="str">
        <f>IF('Standard 4'!$C48="YES","YES","NO")</f>
        <v>NO</v>
      </c>
      <c r="AF20" s="275" t="str">
        <f>IF('Standard 4'!$C49="YES","YES","NO")</f>
        <v>NO</v>
      </c>
      <c r="AG20" s="275" t="str">
        <f>IF('Standard 4'!$C50="YES","YES","NO")</f>
        <v>NO</v>
      </c>
      <c r="AH20" s="275" t="str">
        <f>IF('Standard 4'!$C51="YES","YES","NO")</f>
        <v>NO</v>
      </c>
      <c r="AI20" s="275" t="str">
        <f>IF('Standard 4'!$C52="YES","YES","NO")</f>
        <v>NO</v>
      </c>
      <c r="AJ20" s="275"/>
      <c r="AK20" s="275"/>
      <c r="AL20" s="275"/>
      <c r="AM20" s="275"/>
      <c r="AN20" s="297"/>
      <c r="AO20" s="297"/>
      <c r="AP20" s="297"/>
      <c r="AQ20" s="275"/>
      <c r="AR20" s="275"/>
      <c r="AS20" s="275"/>
      <c r="AT20" s="275"/>
      <c r="AU20" s="275"/>
      <c r="AV20" s="297"/>
      <c r="AW20" s="297"/>
      <c r="AX20" s="297"/>
      <c r="AY20" s="297"/>
      <c r="AZ20" s="297"/>
      <c r="BA20" s="297"/>
      <c r="BB20" s="297"/>
      <c r="BC20" s="297"/>
      <c r="BD20" s="297"/>
    </row>
    <row r="21" spans="1:56" s="298" customFormat="1" ht="31" x14ac:dyDescent="0.35">
      <c r="A21" s="370"/>
      <c r="B21" s="372"/>
      <c r="C21" s="374"/>
      <c r="D21" s="372"/>
      <c r="E21" s="304" t="str">
        <f>IF('Standard 4'!H53&lt;&gt;"",HYPERLINK("#'Standard 4'!C54","2xi"),HYPERLINK("#'Standard 4'!C54","2xi "))</f>
        <v>2xi</v>
      </c>
      <c r="F21" s="305" t="str">
        <f>IF('Standard 4'!H54&lt;&gt;"",HYPERLINK("#'Standard 4'!C55","2xii"),HYPERLINK("#'Standard 4'!C55","2xii "))</f>
        <v>2xii</v>
      </c>
      <c r="G21" s="305" t="str">
        <f>IF('Standard 4'!H55&lt;&gt;"",HYPERLINK("#'Standard 4'!C56","2xiii"),HYPERLINK("#'Standard 4'!C56","2xiii "))</f>
        <v>2xiii</v>
      </c>
      <c r="H21" s="305" t="str">
        <f>IF('Standard 4'!H56&lt;&gt;"",HYPERLINK("#'Standard 4'!C57","2xiv"),HYPERLINK("#'Standard 4'!C57","2xiv "))</f>
        <v>2xiv</v>
      </c>
      <c r="I21" s="305" t="str">
        <f>IF('Standard 4'!H57&lt;&gt;"",HYPERLINK("#'Standard 4'!C58","2xv"),HYPERLINK("#'Standard 4'!C58","2xv "))</f>
        <v>2xv</v>
      </c>
      <c r="J21" s="305" t="str">
        <f>IF('Standard 4'!H58&lt;&gt;"",HYPERLINK("#'Standard 4'!C59","2xvi"),HYPERLINK("#'Standard 4'!C59","2xvi "))</f>
        <v>2xvi</v>
      </c>
      <c r="K21" s="305" t="str">
        <f>IF('Standard 4'!H59&lt;&gt;"",HYPERLINK("#'Standard 4'!C60","2xvii"),HYPERLINK("#'Standard 4'!C60","2xvii "))</f>
        <v>2xvii</v>
      </c>
      <c r="L21" s="305" t="str">
        <f>IF('Standard 4'!H60&lt;&gt;"",HYPERLINK("#'Standard 4'!C61","2xviii"),HYPERLINK("#'Standard 4'!C61","2xvii "))</f>
        <v>2xviii</v>
      </c>
      <c r="M21" s="305" t="str">
        <f>IF('Standard 4'!H61&lt;&gt;"",HYPERLINK("#'Standard 4'!C62","2xix"),HYPERLINK("#'Standard 4'!C62","2xix "))</f>
        <v>2xix</v>
      </c>
      <c r="N21" s="305" t="str">
        <f>IF('Standard 4'!H62&lt;&gt;"",HYPERLINK("#'Standard 4'!C63","2xx"),HYPERLINK("#'Standard 4'!C63","2xx "))</f>
        <v>2xx</v>
      </c>
      <c r="O21" s="305" t="str">
        <f>IF('Standard 4'!H64&lt;&gt;"",HYPERLINK("#'Standard 4'!C65","3a"),HYPERLINK("#'Standard 4'!C65","3a "))</f>
        <v>3a</v>
      </c>
      <c r="P21" s="305" t="str">
        <f>IF('Standard 4'!H65&lt;&gt;"",HYPERLINK("#'Standard 4'!C66","3b"),HYPERLINK("#'Standard 4'!C66","3b "))</f>
        <v>3b</v>
      </c>
      <c r="Q21" s="305"/>
      <c r="R21" s="305"/>
      <c r="S21" s="297"/>
      <c r="T21" s="303"/>
      <c r="U21" s="297"/>
      <c r="V21" s="275"/>
      <c r="W21" s="275" t="str">
        <f>IF('Standard 4'!$C53="YES","YES","NO")</f>
        <v>NO</v>
      </c>
      <c r="X21" s="275" t="str">
        <f>IF('Standard 4'!$C54="YES","YES","NO")</f>
        <v>NO</v>
      </c>
      <c r="Y21" s="275" t="str">
        <f>IF('Standard 4'!$C55="YES","YES","NO")</f>
        <v>NO</v>
      </c>
      <c r="Z21" s="275" t="str">
        <f>IF('Standard 4'!$C56="YES","YES","NO")</f>
        <v>NO</v>
      </c>
      <c r="AA21" s="275" t="str">
        <f>IF('Standard 4'!$C57="YES","YES","NO")</f>
        <v>NO</v>
      </c>
      <c r="AB21" s="275" t="str">
        <f>IF('Standard 4'!$C58="YES","YES","NO")</f>
        <v>NO</v>
      </c>
      <c r="AC21" s="275" t="str">
        <f>IF('Standard 4'!$C59="YES","YES","NO")</f>
        <v>NO</v>
      </c>
      <c r="AD21" s="275" t="str">
        <f>IF('Standard 4'!$C60="YES","YES","NO")</f>
        <v>NO</v>
      </c>
      <c r="AE21" s="275" t="str">
        <f>IF('Standard 4'!$C61="YES","YES","NO")</f>
        <v>NO</v>
      </c>
      <c r="AF21" s="275" t="str">
        <f>IF('Standard 4'!$C62="YES","YES","NO")</f>
        <v>NO</v>
      </c>
      <c r="AG21" s="275" t="str">
        <f>IF('Standard 4'!$C64="YES","YES","NO")</f>
        <v>NO</v>
      </c>
      <c r="AH21" s="275" t="str">
        <f>IF('Standard 4'!$C65="YES","YES","NO")</f>
        <v>NO</v>
      </c>
      <c r="AI21" s="275"/>
      <c r="AJ21" s="275"/>
      <c r="AK21" s="275"/>
      <c r="AL21" s="275"/>
      <c r="AM21" s="275"/>
      <c r="AN21" s="297"/>
      <c r="AO21" s="297"/>
      <c r="AP21" s="297"/>
      <c r="AQ21" s="275"/>
      <c r="AR21" s="275"/>
      <c r="AS21" s="275"/>
      <c r="AT21" s="275"/>
      <c r="AU21" s="275"/>
      <c r="AV21" s="297"/>
      <c r="AW21" s="297"/>
      <c r="AX21" s="297"/>
      <c r="AY21" s="297"/>
      <c r="AZ21" s="297"/>
      <c r="BA21" s="297"/>
      <c r="BB21" s="297"/>
      <c r="BC21" s="297"/>
      <c r="BD21" s="297"/>
    </row>
    <row r="22" spans="1:56" s="298" customFormat="1" ht="28.15" customHeight="1" x14ac:dyDescent="0.35">
      <c r="A22" s="369" t="str">
        <f>IF('Standard 5'!C17="YES","YES","NO")</f>
        <v>NO</v>
      </c>
      <c r="B22" s="371">
        <v>5</v>
      </c>
      <c r="C22" s="373" t="str">
        <f>HYPERLINK("#'Standard 5'!A1","FOODBORNE ILLNESS AND FOOD DEFENSE PREPAREDNESS AND RESPONSE")</f>
        <v>FOODBORNE ILLNESS AND FOOD DEFENSE PREPAREDNESS AND RESPONSE</v>
      </c>
      <c r="D22" s="371" t="str">
        <f>IF('Standard 5'!J35=0,"No elements met",IF('Standard 5'!J35='Standard 5'!J38,IF('Standard 5'!C29="YES",IF('Standard 5'!C28="","Audited","Audited "&amp;TEXT('Standard 5'!C28,"MM/DD/YY")),IF('Standard 5'!C16="","SA Met","SA Met " &amp; TEXT('Standard 5'!C16,"MM/DD/YY"))),TEXT(('Standard 5'!J35/'Standard 5'!J38)*100,"##0.0")&amp;"% met"))</f>
        <v>No elements met</v>
      </c>
      <c r="E22" s="301" t="str">
        <f>IF('Standard 5'!H39&lt;&gt;"",HYPERLINK("#'Standard 5'!C39","1a"),HYPERLINK("#'Standard 5'!C39","1a "))</f>
        <v>1a</v>
      </c>
      <c r="F22" s="302" t="str">
        <f>IF('Standard 5'!H40&lt;&gt;"",HYPERLINK("#'Standard 5'!C40","1b"),HYPERLINK("#'Standard 5'!C40","1b "))</f>
        <v>1b</v>
      </c>
      <c r="G22" s="302" t="str">
        <f>IF('Standard 5'!H41&lt;&gt;"",HYPERLINK("#'Standard 5'!C41","1c"),HYPERLINK("#'Standard 5'!C41","1c "))</f>
        <v>1c</v>
      </c>
      <c r="H22" s="302" t="str">
        <f>IF('Standard 5'!H42&lt;&gt;"",HYPERLINK("#'Standard 5'!C42","1d"),HYPERLINK("#'Standard 5'!C42","1d "))</f>
        <v>1d</v>
      </c>
      <c r="I22" s="302" t="str">
        <f>IF('Standard 5'!H43&lt;&gt;"",HYPERLINK("#'Standard 5'!C43","1e"),HYPERLINK("#'Standard 5'!C43","1e "))</f>
        <v>1e</v>
      </c>
      <c r="J22" s="302" t="str">
        <f>IF('Standard 5'!H44&lt;&gt;"",HYPERLINK("#'Standard 5'!C44","1f"),HYPERLINK("#'Standard 5'!C44","1f "))</f>
        <v>1f</v>
      </c>
      <c r="K22" s="302" t="str">
        <f>IF('Standard 5'!H45&lt;&gt;"",HYPERLINK("#'Standard 5'!C45","1g"),HYPERLINK("#'Standard 5'!C45","1g "))</f>
        <v>1g</v>
      </c>
      <c r="L22" s="302" t="str">
        <f>IF('Standard 5'!H46&lt;&gt;"",HYPERLINK("#'Standard 5'!C46","1h"),HYPERLINK("#'Standard 5'!C46","1h "))</f>
        <v>1h</v>
      </c>
      <c r="M22" s="302" t="str">
        <f>IF('Standard 5'!H47&lt;&gt;"",HYPERLINK("#'Standard 5'!C47","1i"),HYPERLINK("#'Standard 5'!C47","1i "))</f>
        <v>1i</v>
      </c>
      <c r="N22" s="302" t="str">
        <f>IF('Standard 5'!H49&lt;&gt;"",HYPERLINK("#'Standard 5'!C49","2a"),HYPERLINK("#'Standard 5'!C49","2a "))</f>
        <v>2a</v>
      </c>
      <c r="O22" s="302" t="str">
        <f>IF('Standard 5'!H50&lt;&gt;"",HYPERLINK("#'Standard 5'!C50","2b"),HYPERLINK("#'Standard 5'!C50","2b "))</f>
        <v>2b</v>
      </c>
      <c r="P22" s="302" t="str">
        <f>IF('Standard 5'!H52&lt;&gt;"",HYPERLINK("#'Standard 5'!C52","3a"),HYPERLINK("#'Standard 5'!C52","3a "))</f>
        <v>3a</v>
      </c>
      <c r="Q22" s="302" t="str">
        <f>IF('Standard 5'!H53&lt;&gt;"",HYPERLINK("#'Standard 5'!C53","3b"),HYPERLINK("#'Standard 5'!C53","3b "))</f>
        <v>3b</v>
      </c>
      <c r="R22" s="302" t="str">
        <f>IF('Standard 5'!H55&lt;&gt;"",HYPERLINK("#'Standard 5'!C55","4a"),HYPERLINK("#'Standard 5'!C55","4a "))</f>
        <v>4a</v>
      </c>
      <c r="S22" s="302" t="str">
        <f>IF('Standard 5'!H57&lt;&gt;"",HYPERLINK("#'Standard 5'!C57","5a"),HYPERLINK("#'Standard 5'!C57","5a "))</f>
        <v>5a</v>
      </c>
      <c r="T22" s="306" t="str">
        <f>IF('Standard 5'!H58&lt;&gt;"",HYPERLINK("#'Standard 5'!C58","5b"),HYPERLINK("#'Standard 5'!C58","5b "))</f>
        <v>5b</v>
      </c>
      <c r="U22" s="297"/>
      <c r="V22" s="275">
        <v>5</v>
      </c>
      <c r="W22" s="275" t="str">
        <f>IF('Standard 5'!$C39="YES","YES","NO")</f>
        <v>NO</v>
      </c>
      <c r="X22" s="275" t="str">
        <f>IF('Standard 5'!$C40="YES","YES","NO")</f>
        <v>NO</v>
      </c>
      <c r="Y22" s="275" t="str">
        <f>IF('Standard 5'!$C41="YES","YES","NO")</f>
        <v>NO</v>
      </c>
      <c r="Z22" s="275" t="str">
        <f>IF('Standard 5'!$C42="YES","YES","NO")</f>
        <v>NO</v>
      </c>
      <c r="AA22" s="275" t="str">
        <f>IF('Standard 5'!$C43="YES","YES","NO")</f>
        <v>NO</v>
      </c>
      <c r="AB22" s="275" t="str">
        <f>IF('Standard 5'!$C44="YES","YES","NO")</f>
        <v>NO</v>
      </c>
      <c r="AC22" s="275" t="str">
        <f>IF('Standard 5'!$C45="YES","YES","NO")</f>
        <v>NO</v>
      </c>
      <c r="AD22" s="275" t="str">
        <f>IF('Standard 5'!$C46="YES","YES","NO")</f>
        <v>NO</v>
      </c>
      <c r="AE22" s="275" t="str">
        <f>IF('Standard 5'!$C47="YES","YES","NO")</f>
        <v>NO</v>
      </c>
      <c r="AF22" s="275" t="str">
        <f>IF('Standard 5'!$C49="YES","YES","NO")</f>
        <v>NO</v>
      </c>
      <c r="AG22" s="275" t="str">
        <f>IF('Standard 5'!$C50="YES","YES","NO")</f>
        <v>NO</v>
      </c>
      <c r="AH22" s="275" t="str">
        <f>IF('Standard 5'!$C52="YES","YES","NO")</f>
        <v>NO</v>
      </c>
      <c r="AI22" s="275" t="str">
        <f>IF('Standard 5'!$C53="YES","YES","NO")</f>
        <v>NO</v>
      </c>
      <c r="AJ22" s="275" t="str">
        <f>IF('Standard 5'!$C55="YES","YES","NO")</f>
        <v>NO</v>
      </c>
      <c r="AK22" s="275" t="str">
        <f>IF('Standard 5'!$C57="YES","YES","NO")</f>
        <v>NO</v>
      </c>
      <c r="AL22" s="275" t="str">
        <f>IF('Standard 5'!$C58="YES","YES","NO")</f>
        <v>NO</v>
      </c>
      <c r="AM22" s="275"/>
      <c r="AN22" s="297"/>
      <c r="AO22" s="297"/>
      <c r="AP22" s="297"/>
      <c r="AQ22" s="275"/>
      <c r="AR22" s="275"/>
      <c r="AS22" s="275"/>
      <c r="AT22" s="275"/>
      <c r="AU22" s="275"/>
      <c r="AV22" s="297"/>
      <c r="AW22" s="297"/>
      <c r="AX22" s="297"/>
      <c r="AY22" s="297"/>
      <c r="AZ22" s="297"/>
      <c r="BA22" s="297"/>
      <c r="BB22" s="297"/>
      <c r="BC22" s="297"/>
      <c r="BD22" s="297"/>
    </row>
    <row r="23" spans="1:56" s="298" customFormat="1" ht="31" x14ac:dyDescent="0.35">
      <c r="A23" s="370"/>
      <c r="B23" s="372"/>
      <c r="C23" s="374"/>
      <c r="D23" s="372"/>
      <c r="E23" s="304" t="str">
        <f>IF('Standard 5'!H59&lt;&gt;"",HYPERLINK("#'Standard 5'!C59","5c"),HYPERLINK("#'Standard 5'!C59","5c "))</f>
        <v>5c</v>
      </c>
      <c r="F23" s="305" t="str">
        <f>IF('Standard 5'!H61&lt;&gt;"",HYPERLINK("#'Standard 5'!C61","6a"),HYPERLINK("#'Standard 5'!C61","6a "))</f>
        <v>6a</v>
      </c>
      <c r="G23" s="305" t="str">
        <f>IF('Standard 5'!H63&lt;&gt;"",HYPERLINK("#'Standard 5'!C63","7a"),HYPERLINK("#'Standard 5'!C63","7a "))</f>
        <v>7a</v>
      </c>
      <c r="H23" s="305" t="str">
        <f>IF('Standard 5'!H64&lt;&gt;"",HYPERLINK("#'Standard 5'!C64","7b1"),HYPERLINK("#'Standard 5'!C64","7b1 "))</f>
        <v>7b1</v>
      </c>
      <c r="I23" s="305" t="str">
        <f>IF('Standard 5'!H65&lt;&gt;"",HYPERLINK("#'Standard 5'!C65","7b2"),HYPERLINK("#'Standard 5'!C65","7b2 "))</f>
        <v>7b2</v>
      </c>
      <c r="J23" s="305" t="str">
        <f>IF('Standard 5'!H66&lt;&gt;"",HYPERLINK("#'Standard 5'!C66","7b3"),HYPERLINK("#'Standard 5'!C66","7b3 "))</f>
        <v>7b3</v>
      </c>
      <c r="K23" s="305" t="str">
        <f>IF('Standard 5'!H67&lt;&gt;"",HYPERLINK("#'Standard 5'!C67","7b4"),HYPERLINK("#'Standard 5'!C67","7b4 "))</f>
        <v>7b4</v>
      </c>
      <c r="L23" s="305" t="str">
        <f>IF('Standard 5'!H68&lt;&gt;"",HYPERLINK("#'Standard 5'!C68","7b5"),HYPERLINK("#'Standard 5'!C68","7b5 "))</f>
        <v>7b5</v>
      </c>
      <c r="M23" s="305" t="str">
        <f>IF('Standard 5'!H69&lt;&gt;"",HYPERLINK("#'Standard 5'!C69","7b6"),HYPERLINK("#'Standard 5'!C69","7b6 "))</f>
        <v>7b6</v>
      </c>
      <c r="N23" s="305" t="str">
        <f>IF('Standard 5'!H70&lt;&gt;"",HYPERLINK("#'Standard 5'!C70","7b7"),HYPERLINK("#'Standard 5'!C70","7b7 "))</f>
        <v>7b7</v>
      </c>
      <c r="O23" s="305" t="str">
        <f>IF('Standard 5'!H71&lt;&gt;"",HYPERLINK("#'Standard 5'!C71","7b8"),HYPERLINK("#'Standard 5'!C71","7b8 "))</f>
        <v>7b8</v>
      </c>
      <c r="P23" s="305" t="str">
        <f>IF('Standard 5'!H72&lt;&gt;"",HYPERLINK("#'Standard 5'!C72","7b9"),HYPERLINK("#'Standard 5'!C72","7b9 "))</f>
        <v>7b9</v>
      </c>
      <c r="Q23" s="305" t="str">
        <f>IF('Standard 5'!H73&lt;&gt;"",HYPERLINK("#'Standard 5'!C73","7c"),HYPERLINK("#'Standard 5'!C73","7c "))</f>
        <v>7c</v>
      </c>
      <c r="R23" s="305"/>
      <c r="S23" s="305"/>
      <c r="T23" s="307"/>
      <c r="U23" s="297"/>
      <c r="V23" s="275"/>
      <c r="W23" s="275" t="str">
        <f>IF('Standard 5'!$C59="YES","YES","NO")</f>
        <v>NO</v>
      </c>
      <c r="X23" s="275" t="str">
        <f>IF('Standard 5'!$C61="YES","YES","NO")</f>
        <v>NO</v>
      </c>
      <c r="Y23" s="275" t="str">
        <f>IF('Standard 5'!$C63="YES","YES","NO")</f>
        <v>NO</v>
      </c>
      <c r="Z23" s="275" t="str">
        <f>IF('Standard 5'!$C64="YES","YES","NO")</f>
        <v>NO</v>
      </c>
      <c r="AA23" s="275" t="str">
        <f>IF('Standard 5'!$C65="YES","YES","NO")</f>
        <v>NO</v>
      </c>
      <c r="AB23" s="275" t="str">
        <f>IF('Standard 5'!$C66="YES","YES","NO")</f>
        <v>NO</v>
      </c>
      <c r="AC23" s="275" t="str">
        <f>IF('Standard 5'!$C67="YES","YES","NO")</f>
        <v>NO</v>
      </c>
      <c r="AD23" s="275" t="str">
        <f>IF('Standard 5'!$C68="YES","YES","NO")</f>
        <v>NO</v>
      </c>
      <c r="AE23" s="275" t="str">
        <f>IF('Standard 5'!$C69="YES","YES","NO")</f>
        <v>NO</v>
      </c>
      <c r="AF23" s="275" t="str">
        <f>IF('Standard 5'!$C70="YES","YES","NO")</f>
        <v>NO</v>
      </c>
      <c r="AG23" s="275" t="str">
        <f>IF('Standard 5'!$C71="YES","YES","NO")</f>
        <v>NO</v>
      </c>
      <c r="AH23" s="275" t="str">
        <f>IF('Standard 5'!$C72="YES","YES","NO")</f>
        <v>NO</v>
      </c>
      <c r="AI23" s="275" t="str">
        <f>IF('Standard 5'!$C73="YES","YES","NO")</f>
        <v>NO</v>
      </c>
      <c r="AJ23" s="275"/>
      <c r="AK23" s="275"/>
      <c r="AL23" s="275"/>
      <c r="AM23" s="275"/>
      <c r="AN23" s="297"/>
      <c r="AO23" s="297"/>
      <c r="AP23" s="297"/>
      <c r="AQ23" s="275"/>
      <c r="AR23" s="275"/>
      <c r="AS23" s="275"/>
      <c r="AT23" s="275"/>
      <c r="AU23" s="275"/>
      <c r="AV23" s="297"/>
      <c r="AW23" s="297"/>
      <c r="AX23" s="297"/>
      <c r="AY23" s="297"/>
      <c r="AZ23" s="297"/>
      <c r="BA23" s="297"/>
      <c r="BB23" s="297"/>
      <c r="BC23" s="297"/>
      <c r="BD23" s="297"/>
    </row>
    <row r="24" spans="1:56" s="298" customFormat="1" ht="31" x14ac:dyDescent="0.35">
      <c r="A24" s="290" t="str">
        <f>IF('Standard 6'!C17="YES","YES","NO")</f>
        <v>NO</v>
      </c>
      <c r="B24" s="299">
        <v>6</v>
      </c>
      <c r="C24" s="12" t="str">
        <f>HYPERLINK("#'Standard 6'!A1","COMPLIANCE AND ENFORCEMENT")</f>
        <v>COMPLIANCE AND ENFORCEMENT</v>
      </c>
      <c r="D24" s="292" t="str">
        <f>IF('Standard 6'!J35=0,"No elements met",IF('Standard 6'!J35='Standard 6'!J38,IF('Standard 6'!C29="YES",IF('Standard 6'!C28="","Audited","Audited "&amp;TEXT('Standard 6'!C28,"MM/DD/YY")),IF('Standard 6'!C16="","SA Met","SA Met " &amp; TEXT('Standard 6'!C16,"MM/DD/YY"))),TEXT(('Standard 6'!J35/'Standard 6'!J38)*100,"##0.0")&amp;"% met"))</f>
        <v>No elements met</v>
      </c>
      <c r="E24" s="300" t="str">
        <f>IF('Standard 6'!H39&lt;&gt;"",HYPERLINK("#'Standard 6'!C39","1a"),HYPERLINK("#'Standard 6'!C39","1a "))</f>
        <v>1a</v>
      </c>
      <c r="F24" s="295" t="str">
        <f>IF('Standard 6'!H40&lt;&gt;"",HYPERLINK("#'Standard 6'!C40","1b"),HYPERLINK("#'Standard 6'!C40","1b "))</f>
        <v>1b</v>
      </c>
      <c r="G24" s="295" t="str">
        <f>IF('Standard 6'!H42&lt;&gt;"",HYPERLINK("#'Standard 6'!C42","2a"),HYPERLINK("#'Standard 6'!C42","2a "))</f>
        <v>2a</v>
      </c>
      <c r="H24" s="295" t="str">
        <f>IF('Standard 6'!H43&lt;&gt;"",HYPERLINK("#'Standard 6'!C43","2b"),HYPERLINK("#'Standard 6'!C43","2b "))</f>
        <v>2b</v>
      </c>
      <c r="I24" s="295"/>
      <c r="J24" s="295"/>
      <c r="K24" s="295"/>
      <c r="L24" s="295"/>
      <c r="M24" s="295"/>
      <c r="N24" s="295"/>
      <c r="O24" s="295"/>
      <c r="P24" s="295"/>
      <c r="Q24" s="295"/>
      <c r="R24" s="295"/>
      <c r="S24" s="295"/>
      <c r="T24" s="296"/>
      <c r="U24" s="297"/>
      <c r="V24" s="275">
        <v>6</v>
      </c>
      <c r="W24" s="275" t="str">
        <f>IF('Standard 6'!$C39="YES","YES","NO")</f>
        <v>NO</v>
      </c>
      <c r="X24" s="275" t="str">
        <f>IF('Standard 6'!$C40="YES","YES","NO")</f>
        <v>NO</v>
      </c>
      <c r="Y24" s="275" t="str">
        <f>IF('Standard 6'!$C42="YES","YES","NO")</f>
        <v>NO</v>
      </c>
      <c r="Z24" s="275" t="str">
        <f>IF('Standard 6'!$C43="YES","YES","NO")</f>
        <v>NO</v>
      </c>
      <c r="AA24" s="275"/>
      <c r="AB24" s="275"/>
      <c r="AC24" s="275"/>
      <c r="AD24" s="275"/>
      <c r="AE24" s="275"/>
      <c r="AF24" s="275"/>
      <c r="AG24" s="275"/>
      <c r="AH24" s="275"/>
      <c r="AI24" s="275"/>
      <c r="AJ24" s="275"/>
      <c r="AK24" s="275"/>
      <c r="AL24" s="275"/>
      <c r="AM24" s="275"/>
      <c r="AN24" s="297"/>
      <c r="AO24" s="297"/>
      <c r="AP24" s="297"/>
      <c r="AQ24" s="275"/>
      <c r="AR24" s="275"/>
      <c r="AS24" s="275"/>
      <c r="AT24" s="275"/>
      <c r="AU24" s="275"/>
      <c r="AV24" s="297"/>
      <c r="AW24" s="297"/>
      <c r="AX24" s="297"/>
      <c r="AY24" s="297"/>
      <c r="AZ24" s="297"/>
      <c r="BA24" s="297"/>
      <c r="BB24" s="297"/>
      <c r="BC24" s="297"/>
      <c r="BD24" s="297"/>
    </row>
    <row r="25" spans="1:56" s="298" customFormat="1" ht="31" x14ac:dyDescent="0.35">
      <c r="A25" s="290" t="str">
        <f>IF('Standard 7'!C17="YES","YES","NO")</f>
        <v>NO</v>
      </c>
      <c r="B25" s="299">
        <v>7</v>
      </c>
      <c r="C25" s="12" t="str">
        <f>HYPERLINK("#'Standard 7'!A1","INDUSTRY AND COMMUNITY RELATIONS")</f>
        <v>INDUSTRY AND COMMUNITY RELATIONS</v>
      </c>
      <c r="D25" s="292" t="str">
        <f>IF('Standard 7'!J35=0,"No elements met",IF('Standard 7'!J35='Standard 7'!J38,IF('Standard 7'!C29="YES",IF('Standard 7'!C28="","Audited","Audited "&amp;TEXT('Standard 7'!C28,"MM/DD/YY")),IF('Standard 7'!C16="","SA Met","SA Met " &amp; TEXT('Standard 7'!C16,"MM/DD/YY"))),TEXT(('Standard 7'!J35/'Standard 7'!J38)*100,"##0.0")&amp;"% met"))</f>
        <v>No elements met</v>
      </c>
      <c r="E25" s="300" t="str">
        <f>IF('Standard 7'!H39&lt;&gt;"",HYPERLINK("#'Standard 7'!C39","1a"),HYPERLINK("#'Standard 7'!C39","1a "))</f>
        <v>1a</v>
      </c>
      <c r="F25" s="295" t="str">
        <f>IF('Standard 7'!H41&lt;&gt;"",HYPERLINK("#'Standard 7'!C41","1b"),HYPERLINK("#'Standard 7'!C41","1b "))</f>
        <v>1b</v>
      </c>
      <c r="G25" s="295"/>
      <c r="H25" s="295"/>
      <c r="I25" s="295"/>
      <c r="J25" s="295"/>
      <c r="K25" s="295"/>
      <c r="L25" s="295"/>
      <c r="M25" s="308"/>
      <c r="N25" s="295"/>
      <c r="O25" s="295"/>
      <c r="P25" s="295"/>
      <c r="Q25" s="295"/>
      <c r="R25" s="295"/>
      <c r="S25" s="295"/>
      <c r="T25" s="296"/>
      <c r="U25" s="297"/>
      <c r="V25" s="309">
        <v>7</v>
      </c>
      <c r="W25" s="275" t="str">
        <f>IF('Standard 7'!$C41="YES","YES","NO")</f>
        <v>NO</v>
      </c>
      <c r="X25" s="275" t="str">
        <f>IF('Standard 7'!$C39="YES","YES","NO")</f>
        <v>NO</v>
      </c>
      <c r="Y25" s="275"/>
      <c r="Z25" s="275"/>
      <c r="AA25" s="275"/>
      <c r="AB25" s="275"/>
      <c r="AC25" s="275"/>
      <c r="AD25" s="275"/>
      <c r="AE25" s="275"/>
      <c r="AF25" s="275"/>
      <c r="AG25" s="275"/>
      <c r="AH25" s="275"/>
      <c r="AI25" s="275"/>
      <c r="AJ25" s="275"/>
      <c r="AK25" s="275"/>
      <c r="AL25" s="275"/>
      <c r="AM25" s="275"/>
      <c r="AN25" s="297"/>
      <c r="AO25" s="297"/>
      <c r="AP25" s="297"/>
      <c r="AQ25" s="275"/>
      <c r="AR25" s="275"/>
      <c r="AS25" s="275"/>
      <c r="AT25" s="275"/>
      <c r="AU25" s="275"/>
      <c r="AV25" s="297"/>
      <c r="AW25" s="297"/>
      <c r="AX25" s="297"/>
      <c r="AY25" s="297"/>
      <c r="AZ25" s="297"/>
      <c r="BA25" s="297"/>
      <c r="BB25" s="297"/>
      <c r="BC25" s="297"/>
      <c r="BD25" s="297"/>
    </row>
    <row r="26" spans="1:56" s="298" customFormat="1" ht="31" x14ac:dyDescent="0.35">
      <c r="A26" s="290" t="str">
        <f>IF('Standard 8'!C17="YES","YES","NO")</f>
        <v>NO</v>
      </c>
      <c r="B26" s="299">
        <v>8</v>
      </c>
      <c r="C26" s="12" t="str">
        <f>HYPERLINK("#'Standard 8'!A1","PROGRAM SUPPORT AND RESOURCES")</f>
        <v>PROGRAM SUPPORT AND RESOURCES</v>
      </c>
      <c r="D26" s="292" t="str">
        <f>IF('Standard 8'!J35=0,"No elements met",IF('Standard 8'!J35='Standard 8'!J38,IF('Standard 8'!C29="YES",IF('Standard 8'!C28="","Audited","Audited "&amp;TEXT('Standard 8'!C28,"MM/DD/YY")),IF('Standard 8'!C16="","SA Met","SA Met " &amp; TEXT('Standard 8'!C16,"MM/DD/YY"))),TEXT(('Standard 8'!J35/'Standard 8'!J38)*100,"##0.0")&amp;"% met"))</f>
        <v>No elements met</v>
      </c>
      <c r="E26" s="300" t="str">
        <f>IF('Standard 8'!H39&lt;&gt;"",HYPERLINK("#'Standard 8'!C39","1a"),HYPERLINK("#'Standard 8'!C39","1a "))</f>
        <v>1a</v>
      </c>
      <c r="F26" s="295" t="str">
        <f>IF('Standard 8'!H41&lt;&gt;"",HYPERLINK("#'Standard 8'!C41","2a"),HYPERLINK("#'Standard 8'!C41","2a "))</f>
        <v>2a</v>
      </c>
      <c r="G26" s="295" t="str">
        <f>IF('Standard 8'!H42&lt;&gt;"",HYPERLINK("#'Standard 8'!C42","2b"),HYPERLINK("#'Standard 8'!C42","2b "))</f>
        <v>2b</v>
      </c>
      <c r="H26" s="295" t="str">
        <f>IF('Standard 8'!H44&lt;&gt;"",HYPERLINK("#'Standard 8'!C44","3a"),HYPERLINK("#'Standard 8'!C44","3a "))</f>
        <v>3a</v>
      </c>
      <c r="I26" s="295" t="str">
        <f>IF('Standard 8'!H45&lt;&gt;"",HYPERLINK("#'Standard 8'!C45","3b"),HYPERLINK("#'Standard 8'!C45","3b "))</f>
        <v>3b</v>
      </c>
      <c r="J26" s="295" t="str">
        <f>IF('Standard 8'!H47&lt;&gt;"",HYPERLINK("#'Standard 8'!C47","4a"),HYPERLINK("#'Standard 8'!C47","4a "))</f>
        <v>4a</v>
      </c>
      <c r="K26" s="295" t="str">
        <f>IF('Standard 8'!H48&lt;&gt;"",HYPERLINK("#'Standard 8'!C48","4b"),HYPERLINK("#'Standard 8'!C48","4b "))</f>
        <v>4b</v>
      </c>
      <c r="L26" s="295" t="str">
        <f>IF('Standard 8'!H49&lt;&gt;"",HYPERLINK("#'Standard 8'!C49","4c"),HYPERLINK("#'Standard 8'!C49","4c "))</f>
        <v>4c</v>
      </c>
      <c r="M26" s="295" t="str">
        <f>IF('Standard 8'!H50&lt;&gt;"",HYPERLINK("#'Standard 8'!C50","4d"),HYPERLINK("#'Standard 8'!C50","4d "))</f>
        <v>4d</v>
      </c>
      <c r="N26" s="295" t="str">
        <f>IF('Standard 8'!H51&lt;&gt;"",HYPERLINK("#'Standard 8'!C51","4e"),HYPERLINK("#'Standard 8'!C51","4e "))</f>
        <v>4e</v>
      </c>
      <c r="O26" s="295" t="str">
        <f>IF('Standard 8'!H52&lt;&gt;"",HYPERLINK("#'Standard 8'!C52","4f"),HYPERLINK("#'Standard 8'!C52","4f "))</f>
        <v>4f</v>
      </c>
      <c r="P26" s="295" t="str">
        <f>IF('Standard 8'!H53&lt;&gt;"",HYPERLINK("#'Standard 8'!C53","4g"),HYPERLINK("#'Standard 8'!C53","4g "))</f>
        <v>4g</v>
      </c>
      <c r="Q26" s="295" t="str">
        <f>IF('Standard 8'!H54&lt;&gt;"",HYPERLINK("#'Standard 8'!C54","4h"),HYPERLINK("#'Standard 8'!C54","4h "))</f>
        <v>4h</v>
      </c>
      <c r="R26" s="295"/>
      <c r="S26" s="295"/>
      <c r="T26" s="296"/>
      <c r="U26" s="297"/>
      <c r="V26" s="309">
        <v>8</v>
      </c>
      <c r="W26" s="275" t="str">
        <f>IF('Standard 8'!$C39="YES","YES","NO")</f>
        <v>NO</v>
      </c>
      <c r="X26" s="275" t="str">
        <f>IF('Standard 8'!$C41="YES","YES","NO")</f>
        <v>NO</v>
      </c>
      <c r="Y26" s="275" t="str">
        <f>IF('Standard 8'!$C42="YES","YES","NO")</f>
        <v>NO</v>
      </c>
      <c r="Z26" s="275" t="str">
        <f>IF('Standard 8'!$C44="YES","YES","NO")</f>
        <v>NO</v>
      </c>
      <c r="AA26" s="275" t="str">
        <f>IF('Standard 8'!$C45="YES","YES","NO")</f>
        <v>NO</v>
      </c>
      <c r="AB26" s="275" t="str">
        <f>IF('Standard 8'!$C47="YES","YES","NO")</f>
        <v>NO</v>
      </c>
      <c r="AC26" s="275" t="str">
        <f>IF('Standard 8'!$C48="YES","YES","NO")</f>
        <v>NO</v>
      </c>
      <c r="AD26" s="275" t="str">
        <f>IF('Standard 8'!$C49="YES","YES","NO")</f>
        <v>NO</v>
      </c>
      <c r="AE26" s="275" t="str">
        <f>IF('Standard 8'!$C50="YES","YES","NO")</f>
        <v>NO</v>
      </c>
      <c r="AF26" s="275" t="str">
        <f>IF('Standard 8'!$C51="YES","YES","NO")</f>
        <v>NO</v>
      </c>
      <c r="AG26" s="275" t="str">
        <f>IF('Standard 8'!$C52="YES","YES","NO")</f>
        <v>NO</v>
      </c>
      <c r="AH26" s="275" t="str">
        <f>IF('Standard 8'!$C53="YES","YES","NO")</f>
        <v>NO</v>
      </c>
      <c r="AI26" s="275" t="str">
        <f>IF('Standard 8'!$C54="YES","YES","NO")</f>
        <v>NO</v>
      </c>
      <c r="AJ26" s="275"/>
      <c r="AK26" s="275"/>
      <c r="AL26" s="275"/>
      <c r="AM26" s="275"/>
      <c r="AN26" s="297"/>
      <c r="AO26" s="297"/>
      <c r="AP26" s="297"/>
      <c r="AQ26" s="275"/>
      <c r="AR26" s="275"/>
      <c r="AS26" s="275"/>
      <c r="AT26" s="275"/>
      <c r="AU26" s="275"/>
      <c r="AV26" s="297"/>
      <c r="AW26" s="297"/>
      <c r="AX26" s="297"/>
      <c r="AY26" s="297"/>
      <c r="AZ26" s="297"/>
      <c r="BA26" s="297"/>
      <c r="BB26" s="297"/>
      <c r="BC26" s="297"/>
      <c r="BD26" s="297"/>
    </row>
    <row r="27" spans="1:56" s="298" customFormat="1" ht="31" x14ac:dyDescent="0.35">
      <c r="A27" s="290" t="str">
        <f>IF('Standard 9'!C17="YES","YES","NO")</f>
        <v>NO</v>
      </c>
      <c r="B27" s="299">
        <v>9</v>
      </c>
      <c r="C27" s="12" t="str">
        <f>HYPERLINK("#'Standard 9'!A1","PROGRAM ASSESSMENT")</f>
        <v>PROGRAM ASSESSMENT</v>
      </c>
      <c r="D27" s="292" t="str">
        <f>IF('Standard 9'!J35=0,"No elements met",IF('Standard 9'!J35='Standard 9'!J38,IF('Standard 9'!C29="YES",IF('Standard 9'!C28="","Audited","Audited "&amp;TEXT('Standard 9'!C28,"MM/DD/YY")),IF('Standard 9'!C16="","SA Met","SA Met " &amp; TEXT('Standard 9'!C16,"MM/DD/YY"))),TEXT(('Standard 9'!J35/'Standard 9'!J38)*100,"##0.0")&amp;"% met"))</f>
        <v>No elements met</v>
      </c>
      <c r="E27" s="300" t="str">
        <f>IF('Standard 9'!H39&lt;&gt;"",HYPERLINK("#'Standard 9'!C39","1a"),HYPERLINK("#'Standard 9'!C39","1a "))</f>
        <v>1a</v>
      </c>
      <c r="F27" s="295" t="str">
        <f>IF('Standard 9'!H40&lt;&gt;"",HYPERLINK("#'Standard 9'!C40","1b"),HYPERLINK("#'Standard 9'!C40","1b "))</f>
        <v>1b</v>
      </c>
      <c r="G27" s="295" t="str">
        <f>IF('Standard 9'!H41&lt;&gt;"",HYPERLINK("#'Standard 9'!C41","1c"),HYPERLINK("#'Standard 9'!C41","1c "))</f>
        <v>1c</v>
      </c>
      <c r="H27" s="295" t="str">
        <f>IF('Standard 9'!H43&lt;&gt;"",HYPERLINK("#'Standard 9'!C43","2a"),HYPERLINK("#'Standard 9'!C43","2a "))</f>
        <v>2a</v>
      </c>
      <c r="I27" s="295" t="str">
        <f>IF('Standard 9'!H44&lt;&gt;"",HYPERLINK("#'Standard 9'!C44","2b"),HYPERLINK("#'Standard 9'!C44","2b "))</f>
        <v>2b</v>
      </c>
      <c r="J27" s="295" t="str">
        <f>IF('Standard 9'!H46&lt;&gt;"",HYPERLINK("#'Standard 9'!C46","3a"),HYPERLINK("#'Standard 9'!C46","3a "))</f>
        <v>3a</v>
      </c>
      <c r="K27" s="295" t="str">
        <f>IF('Standard 9'!H47&lt;&gt;"",HYPERLINK("#'Standard 9'!C47","3b"),HYPERLINK("#'Standard 9'!C47","3b "))</f>
        <v>3b</v>
      </c>
      <c r="L27" s="295"/>
      <c r="M27" s="295"/>
      <c r="N27" s="295"/>
      <c r="O27" s="295"/>
      <c r="P27" s="295"/>
      <c r="Q27" s="295"/>
      <c r="R27" s="295"/>
      <c r="S27" s="295"/>
      <c r="T27" s="296"/>
      <c r="U27" s="297"/>
      <c r="V27" s="309">
        <v>9</v>
      </c>
      <c r="W27" s="275" t="str">
        <f>IF('Standard 9'!$C39="YES","YES","NO")</f>
        <v>NO</v>
      </c>
      <c r="X27" s="275" t="str">
        <f>IF('Standard 9'!$C40="YES","YES","NO")</f>
        <v>NO</v>
      </c>
      <c r="Y27" s="275" t="str">
        <f>IF('Standard 9'!$C41="YES","YES","NO")</f>
        <v>NO</v>
      </c>
      <c r="Z27" s="275" t="str">
        <f>IF('Standard 9'!$C43="YES","YES","NO")</f>
        <v>NO</v>
      </c>
      <c r="AA27" s="275" t="str">
        <f>IF('Standard 9'!$C44="YES","YES","NO")</f>
        <v>NO</v>
      </c>
      <c r="AB27" s="275" t="str">
        <f>IF('Standard 9'!$C46="YES","YES","NO")</f>
        <v>NO</v>
      </c>
      <c r="AC27" s="275" t="str">
        <f>IF('Standard 9'!$C47="YES","YES","NO")</f>
        <v>NO</v>
      </c>
      <c r="AD27" s="275"/>
      <c r="AE27" s="275"/>
      <c r="AF27" s="275"/>
      <c r="AG27" s="275"/>
      <c r="AH27" s="275"/>
      <c r="AI27" s="275"/>
      <c r="AJ27" s="275"/>
      <c r="AK27" s="275"/>
      <c r="AL27" s="275"/>
      <c r="AM27" s="275"/>
      <c r="AN27" s="297"/>
      <c r="AO27" s="297"/>
      <c r="AP27" s="297"/>
      <c r="AQ27" s="275"/>
      <c r="AR27" s="275"/>
      <c r="AS27" s="275"/>
      <c r="AT27" s="275"/>
      <c r="AU27" s="275"/>
      <c r="AV27" s="297"/>
      <c r="AW27" s="297"/>
      <c r="AX27" s="297"/>
      <c r="AY27" s="297"/>
      <c r="AZ27" s="297"/>
      <c r="BA27" s="297"/>
      <c r="BB27" s="297"/>
      <c r="BC27" s="297"/>
      <c r="BD27" s="297"/>
    </row>
    <row r="28" spans="1:56" s="316" customFormat="1" ht="14" x14ac:dyDescent="0.35">
      <c r="A28" s="310" t="s">
        <v>32</v>
      </c>
      <c r="B28" s="311"/>
      <c r="C28" s="13"/>
      <c r="D28" s="312"/>
      <c r="E28" s="313"/>
      <c r="F28" s="313"/>
      <c r="G28" s="313"/>
      <c r="H28" s="313"/>
      <c r="I28" s="313"/>
      <c r="J28" s="313"/>
      <c r="K28" s="313"/>
      <c r="L28" s="313"/>
      <c r="M28" s="313"/>
      <c r="N28" s="313"/>
      <c r="O28" s="313"/>
      <c r="P28" s="313"/>
      <c r="Q28" s="313"/>
      <c r="R28" s="313"/>
      <c r="S28" s="313"/>
      <c r="T28" s="313"/>
      <c r="U28" s="314"/>
      <c r="V28" s="315"/>
      <c r="W28" s="309"/>
      <c r="X28" s="309"/>
      <c r="Y28" s="309"/>
      <c r="Z28" s="309"/>
      <c r="AA28" s="309"/>
      <c r="AB28" s="309"/>
      <c r="AC28" s="309"/>
      <c r="AD28" s="309"/>
      <c r="AE28" s="309"/>
      <c r="AF28" s="309"/>
      <c r="AG28" s="309"/>
      <c r="AH28" s="309"/>
      <c r="AI28" s="309"/>
      <c r="AJ28" s="309"/>
      <c r="AK28" s="309"/>
      <c r="AL28" s="309"/>
      <c r="AM28" s="309"/>
      <c r="AN28" s="314"/>
      <c r="AO28" s="314"/>
      <c r="AP28" s="314"/>
      <c r="AQ28" s="309"/>
      <c r="AR28" s="309"/>
      <c r="AS28" s="309"/>
      <c r="AT28" s="309"/>
      <c r="AU28" s="309"/>
      <c r="AV28" s="314"/>
      <c r="AW28" s="314"/>
      <c r="AX28" s="314"/>
      <c r="AY28" s="314"/>
      <c r="AZ28" s="314"/>
      <c r="BA28" s="314"/>
      <c r="BB28" s="314"/>
      <c r="BC28" s="314"/>
      <c r="BD28" s="314"/>
    </row>
    <row r="29" spans="1:56" s="316" customFormat="1" ht="8.65" customHeight="1" x14ac:dyDescent="0.35">
      <c r="A29" s="310"/>
      <c r="B29" s="311"/>
      <c r="C29" s="13"/>
      <c r="D29" s="312"/>
      <c r="E29" s="313"/>
      <c r="F29" s="313"/>
      <c r="G29" s="313"/>
      <c r="H29" s="313"/>
      <c r="I29" s="313"/>
      <c r="J29" s="313"/>
      <c r="K29" s="313"/>
      <c r="L29" s="313"/>
      <c r="M29" s="313"/>
      <c r="N29" s="313"/>
      <c r="O29" s="313"/>
      <c r="P29" s="313"/>
      <c r="Q29" s="313"/>
      <c r="R29" s="313"/>
      <c r="S29" s="313"/>
      <c r="T29" s="313"/>
      <c r="U29" s="314"/>
      <c r="V29" s="315"/>
      <c r="W29" s="309"/>
      <c r="X29" s="309"/>
      <c r="Y29" s="309"/>
      <c r="Z29" s="309"/>
      <c r="AA29" s="309"/>
      <c r="AB29" s="309"/>
      <c r="AC29" s="309"/>
      <c r="AD29" s="309"/>
      <c r="AE29" s="309"/>
      <c r="AF29" s="309"/>
      <c r="AG29" s="309"/>
      <c r="AH29" s="309"/>
      <c r="AI29" s="309"/>
      <c r="AJ29" s="309"/>
      <c r="AK29" s="309"/>
      <c r="AL29" s="309"/>
      <c r="AM29" s="309"/>
      <c r="AN29" s="314"/>
      <c r="AO29" s="314"/>
      <c r="AP29" s="314"/>
      <c r="AQ29" s="309"/>
      <c r="AR29" s="309"/>
      <c r="AS29" s="309"/>
      <c r="AT29" s="309"/>
      <c r="AU29" s="309"/>
      <c r="AV29" s="314"/>
      <c r="AW29" s="314"/>
      <c r="AX29" s="314"/>
      <c r="AY29" s="314"/>
      <c r="AZ29" s="314"/>
      <c r="BA29" s="314"/>
      <c r="BB29" s="314"/>
      <c r="BC29" s="314"/>
      <c r="BD29" s="314"/>
    </row>
    <row r="30" spans="1:56" s="316" customFormat="1" ht="14" x14ac:dyDescent="0.3">
      <c r="A30" s="317" t="s">
        <v>33</v>
      </c>
      <c r="B30" s="311"/>
      <c r="C30" s="13"/>
      <c r="D30" s="312"/>
      <c r="E30" s="313"/>
      <c r="F30" s="313"/>
      <c r="G30" s="313"/>
      <c r="H30" s="313"/>
      <c r="I30" s="313"/>
      <c r="J30" s="313"/>
      <c r="K30" s="313"/>
      <c r="L30" s="313"/>
      <c r="M30" s="313"/>
      <c r="N30" s="313"/>
      <c r="O30" s="313"/>
      <c r="P30" s="313"/>
      <c r="Q30" s="313"/>
      <c r="R30" s="313"/>
      <c r="S30" s="313"/>
      <c r="T30" s="313"/>
      <c r="U30" s="315"/>
      <c r="V30" s="309"/>
      <c r="W30" s="309"/>
      <c r="X30" s="309"/>
      <c r="Y30" s="309"/>
      <c r="Z30" s="309"/>
      <c r="AA30" s="309"/>
      <c r="AB30" s="309"/>
      <c r="AC30" s="309"/>
      <c r="AD30" s="309"/>
      <c r="AE30" s="309"/>
      <c r="AF30" s="309"/>
      <c r="AG30" s="309"/>
      <c r="AH30" s="309"/>
      <c r="AI30" s="309"/>
      <c r="AJ30" s="309"/>
      <c r="AK30" s="309"/>
      <c r="AL30" s="309"/>
      <c r="AM30" s="309"/>
      <c r="AN30" s="314"/>
      <c r="AO30" s="314"/>
      <c r="AP30" s="314"/>
      <c r="AQ30" s="309"/>
      <c r="AR30" s="309"/>
      <c r="AS30" s="309"/>
      <c r="AT30" s="309"/>
      <c r="AU30" s="309"/>
      <c r="AV30" s="314"/>
      <c r="AW30" s="314"/>
      <c r="AX30" s="314"/>
      <c r="AY30" s="314"/>
      <c r="AZ30" s="314"/>
      <c r="BA30" s="314"/>
      <c r="BB30" s="314"/>
      <c r="BC30" s="314"/>
      <c r="BD30" s="314"/>
    </row>
    <row r="31" spans="1:56" s="319" customFormat="1" ht="14" x14ac:dyDescent="0.25">
      <c r="A31" s="14" t="s">
        <v>34</v>
      </c>
      <c r="B31" s="318"/>
      <c r="C31" s="318"/>
      <c r="D31" s="318"/>
      <c r="E31" s="318"/>
      <c r="F31" s="318"/>
      <c r="G31" s="318"/>
      <c r="H31" s="318"/>
      <c r="I31" s="318"/>
      <c r="J31" s="318"/>
      <c r="K31" s="318"/>
      <c r="L31" s="318"/>
      <c r="M31" s="318"/>
      <c r="N31" s="318"/>
      <c r="O31" s="318"/>
      <c r="P31" s="318"/>
      <c r="Q31" s="318"/>
      <c r="R31" s="318"/>
      <c r="S31" s="318"/>
      <c r="T31" s="318"/>
      <c r="U31" s="173"/>
      <c r="V31" s="315"/>
      <c r="W31" s="315"/>
      <c r="X31" s="315"/>
      <c r="Y31" s="315"/>
      <c r="Z31" s="315"/>
      <c r="AA31" s="315"/>
      <c r="AB31" s="315"/>
      <c r="AC31" s="315"/>
      <c r="AD31" s="315"/>
      <c r="AE31" s="315"/>
      <c r="AF31" s="315"/>
      <c r="AG31" s="315"/>
      <c r="AH31" s="315"/>
      <c r="AI31" s="315"/>
      <c r="AJ31" s="315"/>
      <c r="AK31" s="315"/>
      <c r="AL31" s="315"/>
      <c r="AM31" s="315"/>
      <c r="AN31" s="278"/>
      <c r="AO31" s="278"/>
      <c r="AP31" s="278"/>
      <c r="AQ31" s="315"/>
      <c r="AR31" s="315"/>
      <c r="AS31" s="315"/>
      <c r="AT31" s="315"/>
      <c r="AU31" s="315"/>
      <c r="AV31" s="278"/>
      <c r="AW31" s="278"/>
      <c r="AX31" s="278"/>
      <c r="AY31" s="278"/>
      <c r="AZ31" s="278"/>
      <c r="BA31" s="278"/>
      <c r="BB31" s="278"/>
      <c r="BC31" s="278"/>
      <c r="BD31" s="278"/>
    </row>
    <row r="32" spans="1:56" s="319" customFormat="1" ht="14" x14ac:dyDescent="0.25">
      <c r="A32" s="14"/>
      <c r="B32" s="318"/>
      <c r="C32" s="318"/>
      <c r="D32" s="318"/>
      <c r="E32" s="318"/>
      <c r="F32" s="318"/>
      <c r="G32" s="318"/>
      <c r="H32" s="318"/>
      <c r="I32" s="318"/>
      <c r="J32" s="318"/>
      <c r="K32" s="318"/>
      <c r="L32" s="318"/>
      <c r="M32" s="318"/>
      <c r="N32" s="318"/>
      <c r="O32" s="318"/>
      <c r="P32" s="318"/>
      <c r="Q32" s="318"/>
      <c r="R32" s="318"/>
      <c r="S32" s="318"/>
      <c r="T32" s="318"/>
      <c r="U32" s="173"/>
      <c r="V32" s="315"/>
      <c r="W32" s="315"/>
      <c r="X32" s="315"/>
      <c r="Y32" s="315"/>
      <c r="Z32" s="315"/>
      <c r="AA32" s="315"/>
      <c r="AB32" s="315"/>
      <c r="AC32" s="315"/>
      <c r="AD32" s="315"/>
      <c r="AE32" s="315"/>
      <c r="AF32" s="315"/>
      <c r="AG32" s="315"/>
      <c r="AH32" s="315"/>
      <c r="AI32" s="315"/>
      <c r="AJ32" s="315"/>
      <c r="AK32" s="315"/>
      <c r="AL32" s="315"/>
      <c r="AM32" s="315"/>
      <c r="AN32" s="278"/>
      <c r="AO32" s="278"/>
      <c r="AP32" s="278"/>
      <c r="AQ32" s="315"/>
      <c r="AR32" s="315"/>
      <c r="AS32" s="315"/>
      <c r="AT32" s="315"/>
      <c r="AU32" s="315"/>
      <c r="AV32" s="278"/>
      <c r="AW32" s="278"/>
      <c r="AX32" s="278"/>
      <c r="AY32" s="278"/>
      <c r="AZ32" s="278"/>
      <c r="BA32" s="278"/>
      <c r="BB32" s="278"/>
      <c r="BC32" s="278"/>
      <c r="BD32" s="278"/>
    </row>
    <row r="33" spans="1:56" s="319" customFormat="1" ht="14" x14ac:dyDescent="0.2">
      <c r="A33" s="368" t="str">
        <f ca="1">"Current Date: " &amp; TEXT(TODAY(),"MM/DD/YYYY")</f>
        <v>Current Date: 09/23/2025</v>
      </c>
      <c r="B33" s="368"/>
      <c r="C33" s="368"/>
      <c r="D33" s="320"/>
      <c r="E33" s="320"/>
      <c r="F33" s="320"/>
      <c r="G33" s="320"/>
      <c r="H33" s="320"/>
      <c r="I33" s="320"/>
      <c r="J33" s="320"/>
      <c r="K33" s="320"/>
      <c r="L33" s="320"/>
      <c r="M33" s="320"/>
      <c r="N33" s="320"/>
      <c r="O33" s="320"/>
      <c r="P33" s="320"/>
      <c r="Q33" s="320"/>
      <c r="R33" s="320"/>
      <c r="S33" s="320"/>
      <c r="T33" s="320"/>
      <c r="U33" s="173"/>
      <c r="V33" s="315"/>
      <c r="W33" s="315"/>
      <c r="X33" s="315"/>
      <c r="Y33" s="315"/>
      <c r="Z33" s="315"/>
      <c r="AA33" s="315"/>
      <c r="AB33" s="315"/>
      <c r="AC33" s="315"/>
      <c r="AD33" s="315"/>
      <c r="AE33" s="315"/>
      <c r="AF33" s="315"/>
      <c r="AG33" s="315"/>
      <c r="AH33" s="315"/>
      <c r="AI33" s="315"/>
      <c r="AJ33" s="315"/>
      <c r="AK33" s="315"/>
      <c r="AL33" s="315"/>
      <c r="AM33" s="315"/>
      <c r="AN33" s="278"/>
      <c r="AO33" s="278"/>
      <c r="AP33" s="278"/>
      <c r="AQ33" s="315"/>
      <c r="AR33" s="315"/>
      <c r="AS33" s="315"/>
      <c r="AT33" s="315"/>
      <c r="AU33" s="315"/>
      <c r="AV33" s="278"/>
      <c r="AW33" s="278"/>
      <c r="AX33" s="278"/>
      <c r="AY33" s="278"/>
      <c r="AZ33" s="278"/>
      <c r="BA33" s="278"/>
      <c r="BB33" s="278"/>
      <c r="BC33" s="278"/>
      <c r="BD33" s="278"/>
    </row>
    <row r="34" spans="1:56" s="322" customFormat="1" ht="12.5" hidden="1" x14ac:dyDescent="0.35">
      <c r="A34" s="150" t="s">
        <v>35</v>
      </c>
      <c r="B34" s="172"/>
      <c r="C34" s="172"/>
      <c r="D34" s="172"/>
      <c r="E34" s="172"/>
      <c r="F34" s="172"/>
      <c r="G34" s="172"/>
      <c r="H34" s="172"/>
      <c r="I34" s="172"/>
      <c r="J34" s="172"/>
      <c r="K34" s="172"/>
      <c r="L34" s="172"/>
      <c r="M34" s="172"/>
      <c r="N34" s="172"/>
      <c r="O34" s="172"/>
      <c r="P34" s="172"/>
      <c r="Q34" s="172"/>
      <c r="R34" s="172"/>
      <c r="S34" s="172"/>
      <c r="T34" s="172"/>
      <c r="U34" s="173"/>
      <c r="V34" s="173"/>
      <c r="W34" s="173"/>
      <c r="X34" s="173"/>
      <c r="Y34" s="173"/>
      <c r="Z34" s="173"/>
      <c r="AA34" s="173"/>
      <c r="AB34" s="173"/>
      <c r="AC34" s="173"/>
      <c r="AD34" s="173"/>
      <c r="AE34" s="173"/>
      <c r="AF34" s="173"/>
      <c r="AG34" s="173"/>
      <c r="AH34" s="173"/>
      <c r="AI34" s="173"/>
      <c r="AJ34" s="173"/>
      <c r="AK34" s="173"/>
      <c r="AL34" s="173"/>
      <c r="AM34" s="173"/>
      <c r="AN34" s="321"/>
      <c r="AO34" s="321"/>
      <c r="AP34" s="321"/>
      <c r="AQ34" s="173"/>
      <c r="AR34" s="173"/>
      <c r="AS34" s="173"/>
      <c r="AT34" s="173"/>
      <c r="AU34" s="173"/>
      <c r="AV34" s="321"/>
      <c r="AW34" s="321"/>
      <c r="AX34" s="321"/>
      <c r="AY34" s="321"/>
      <c r="AZ34" s="321"/>
      <c r="BA34" s="321"/>
      <c r="BB34" s="321"/>
      <c r="BC34" s="321"/>
      <c r="BD34" s="321"/>
    </row>
    <row r="35" spans="1:56" s="322" customFormat="1" ht="12.5" hidden="1" x14ac:dyDescent="0.35">
      <c r="A35" s="150" t="s">
        <v>36</v>
      </c>
      <c r="B35" s="172"/>
      <c r="C35" s="172"/>
      <c r="D35" s="172"/>
      <c r="E35" s="172"/>
      <c r="F35" s="172"/>
      <c r="G35" s="172"/>
      <c r="H35" s="172"/>
      <c r="I35" s="172"/>
      <c r="J35" s="172"/>
      <c r="K35" s="172"/>
      <c r="L35" s="172"/>
      <c r="M35" s="172"/>
      <c r="N35" s="172"/>
      <c r="O35" s="172"/>
      <c r="P35" s="172"/>
      <c r="Q35" s="172"/>
      <c r="R35" s="172"/>
      <c r="S35" s="172"/>
      <c r="T35" s="172"/>
      <c r="U35" s="173"/>
      <c r="V35" s="173"/>
      <c r="W35" s="173"/>
      <c r="X35" s="173"/>
      <c r="Y35" s="173"/>
      <c r="Z35" s="173"/>
      <c r="AA35" s="173"/>
      <c r="AB35" s="173"/>
      <c r="AC35" s="173"/>
      <c r="AD35" s="173"/>
      <c r="AE35" s="173"/>
      <c r="AF35" s="173"/>
      <c r="AG35" s="173"/>
      <c r="AH35" s="173"/>
      <c r="AI35" s="173"/>
      <c r="AJ35" s="173"/>
      <c r="AK35" s="173"/>
      <c r="AL35" s="173"/>
      <c r="AM35" s="173"/>
      <c r="AN35" s="321"/>
      <c r="AO35" s="321"/>
      <c r="AP35" s="321"/>
      <c r="AQ35" s="173"/>
      <c r="AR35" s="173"/>
      <c r="AS35" s="173"/>
      <c r="AT35" s="173"/>
      <c r="AU35" s="173"/>
      <c r="AV35" s="321"/>
      <c r="AW35" s="321"/>
      <c r="AX35" s="321"/>
      <c r="AY35" s="321"/>
      <c r="AZ35" s="321"/>
      <c r="BA35" s="321"/>
      <c r="BB35" s="321"/>
      <c r="BC35" s="321"/>
      <c r="BD35" s="321"/>
    </row>
    <row r="36" spans="1:56" s="322" customFormat="1" ht="12.5" hidden="1" x14ac:dyDescent="0.35">
      <c r="A36" s="150" t="s">
        <v>37</v>
      </c>
      <c r="B36" s="172"/>
      <c r="C36" s="172"/>
      <c r="D36" s="172"/>
      <c r="E36" s="172"/>
      <c r="F36" s="172"/>
      <c r="G36" s="172"/>
      <c r="H36" s="172"/>
      <c r="I36" s="172"/>
      <c r="J36" s="172"/>
      <c r="K36" s="172"/>
      <c r="L36" s="172"/>
      <c r="M36" s="172"/>
      <c r="N36" s="172"/>
      <c r="O36" s="172"/>
      <c r="P36" s="172"/>
      <c r="Q36" s="172"/>
      <c r="R36" s="172"/>
      <c r="S36" s="172"/>
      <c r="T36" s="172"/>
      <c r="U36" s="173"/>
      <c r="V36" s="173"/>
      <c r="W36" s="173"/>
      <c r="X36" s="173"/>
      <c r="Y36" s="173"/>
      <c r="Z36" s="173"/>
      <c r="AA36" s="173"/>
      <c r="AB36" s="173"/>
      <c r="AC36" s="173"/>
      <c r="AD36" s="173"/>
      <c r="AE36" s="173"/>
      <c r="AF36" s="173"/>
      <c r="AG36" s="173"/>
      <c r="AH36" s="173"/>
      <c r="AI36" s="173"/>
      <c r="AJ36" s="173"/>
      <c r="AK36" s="173"/>
      <c r="AL36" s="173"/>
      <c r="AM36" s="173"/>
      <c r="AN36" s="321"/>
      <c r="AO36" s="321"/>
      <c r="AP36" s="321"/>
      <c r="AQ36" s="173"/>
      <c r="AR36" s="173"/>
      <c r="AS36" s="173"/>
      <c r="AT36" s="173"/>
      <c r="AU36" s="173"/>
      <c r="AV36" s="321"/>
      <c r="AW36" s="321"/>
      <c r="AX36" s="321"/>
      <c r="AY36" s="321"/>
      <c r="AZ36" s="321"/>
      <c r="BA36" s="321"/>
      <c r="BB36" s="321"/>
      <c r="BC36" s="321"/>
      <c r="BD36" s="321"/>
    </row>
    <row r="37" spans="1:56" s="322" customFormat="1" ht="12.5" hidden="1" x14ac:dyDescent="0.35">
      <c r="A37" s="150" t="s">
        <v>38</v>
      </c>
      <c r="B37" s="172"/>
      <c r="C37" s="172"/>
      <c r="D37" s="172"/>
      <c r="E37" s="172"/>
      <c r="F37" s="172"/>
      <c r="G37" s="172"/>
      <c r="H37" s="172"/>
      <c r="I37" s="172"/>
      <c r="J37" s="172"/>
      <c r="K37" s="172"/>
      <c r="L37" s="172"/>
      <c r="M37" s="172"/>
      <c r="N37" s="172"/>
      <c r="O37" s="172"/>
      <c r="P37" s="172"/>
      <c r="Q37" s="172"/>
      <c r="R37" s="172"/>
      <c r="S37" s="172"/>
      <c r="T37" s="172"/>
      <c r="U37" s="173"/>
      <c r="V37" s="173"/>
      <c r="W37" s="173"/>
      <c r="X37" s="173"/>
      <c r="Y37" s="173"/>
      <c r="Z37" s="173"/>
      <c r="AA37" s="173"/>
      <c r="AB37" s="173"/>
      <c r="AC37" s="173"/>
      <c r="AD37" s="173"/>
      <c r="AE37" s="173"/>
      <c r="AF37" s="173"/>
      <c r="AG37" s="173"/>
      <c r="AH37" s="173"/>
      <c r="AI37" s="173"/>
      <c r="AJ37" s="173"/>
      <c r="AK37" s="173"/>
      <c r="AL37" s="173"/>
      <c r="AM37" s="173"/>
      <c r="AN37" s="321"/>
      <c r="AO37" s="321"/>
      <c r="AP37" s="321"/>
      <c r="AQ37" s="173"/>
      <c r="AR37" s="173"/>
      <c r="AS37" s="173"/>
      <c r="AT37" s="173"/>
      <c r="AU37" s="173"/>
      <c r="AV37" s="321"/>
      <c r="AW37" s="321"/>
      <c r="AX37" s="321"/>
      <c r="AY37" s="321"/>
      <c r="AZ37" s="321"/>
      <c r="BA37" s="321"/>
      <c r="BB37" s="321"/>
      <c r="BC37" s="321"/>
      <c r="BD37" s="321"/>
    </row>
    <row r="38" spans="1:56" s="322" customFormat="1" ht="12.5" hidden="1" x14ac:dyDescent="0.35">
      <c r="A38" s="150" t="s">
        <v>39</v>
      </c>
      <c r="B38" s="172"/>
      <c r="C38" s="172"/>
      <c r="D38" s="172"/>
      <c r="E38" s="172"/>
      <c r="F38" s="172"/>
      <c r="G38" s="172"/>
      <c r="H38" s="172"/>
      <c r="I38" s="172"/>
      <c r="J38" s="172"/>
      <c r="K38" s="172"/>
      <c r="L38" s="172"/>
      <c r="M38" s="172"/>
      <c r="N38" s="172"/>
      <c r="O38" s="172"/>
      <c r="P38" s="172"/>
      <c r="Q38" s="172"/>
      <c r="R38" s="172"/>
      <c r="S38" s="172"/>
      <c r="T38" s="172"/>
      <c r="U38" s="173"/>
      <c r="V38" s="173"/>
      <c r="W38" s="173"/>
      <c r="X38" s="173"/>
      <c r="Y38" s="173"/>
      <c r="Z38" s="173"/>
      <c r="AA38" s="173"/>
      <c r="AB38" s="173"/>
      <c r="AC38" s="173"/>
      <c r="AD38" s="173"/>
      <c r="AE38" s="173"/>
      <c r="AF38" s="173"/>
      <c r="AG38" s="173"/>
      <c r="AH38" s="173"/>
      <c r="AI38" s="173"/>
      <c r="AJ38" s="173"/>
      <c r="AK38" s="173"/>
      <c r="AL38" s="173"/>
      <c r="AM38" s="173"/>
      <c r="AN38" s="321"/>
      <c r="AO38" s="321"/>
      <c r="AP38" s="321"/>
      <c r="AQ38" s="173"/>
      <c r="AR38" s="173"/>
      <c r="AS38" s="173"/>
      <c r="AT38" s="173"/>
      <c r="AU38" s="173"/>
      <c r="AV38" s="321"/>
      <c r="AW38" s="321"/>
      <c r="AX38" s="321"/>
      <c r="AY38" s="321"/>
      <c r="AZ38" s="321"/>
      <c r="BA38" s="321"/>
      <c r="BB38" s="321"/>
      <c r="BC38" s="321"/>
      <c r="BD38" s="321"/>
    </row>
    <row r="39" spans="1:56" s="322" customFormat="1" ht="12.5" hidden="1" x14ac:dyDescent="0.35">
      <c r="A39" s="150" t="s">
        <v>40</v>
      </c>
      <c r="B39" s="172"/>
      <c r="C39" s="172"/>
      <c r="D39" s="172"/>
      <c r="E39" s="172"/>
      <c r="F39" s="172"/>
      <c r="G39" s="172"/>
      <c r="H39" s="172"/>
      <c r="I39" s="172"/>
      <c r="J39" s="172"/>
      <c r="K39" s="172"/>
      <c r="L39" s="172"/>
      <c r="M39" s="172"/>
      <c r="N39" s="172"/>
      <c r="O39" s="172"/>
      <c r="P39" s="172"/>
      <c r="Q39" s="172"/>
      <c r="R39" s="172"/>
      <c r="S39" s="172"/>
      <c r="T39" s="172"/>
      <c r="U39" s="173"/>
      <c r="V39" s="173"/>
      <c r="W39" s="173"/>
      <c r="X39" s="173"/>
      <c r="Y39" s="173"/>
      <c r="Z39" s="173"/>
      <c r="AA39" s="173"/>
      <c r="AB39" s="173"/>
      <c r="AC39" s="173"/>
      <c r="AD39" s="173"/>
      <c r="AE39" s="173"/>
      <c r="AF39" s="173"/>
      <c r="AG39" s="173"/>
      <c r="AH39" s="173"/>
      <c r="AI39" s="173"/>
      <c r="AJ39" s="173"/>
      <c r="AK39" s="173"/>
      <c r="AL39" s="173"/>
      <c r="AM39" s="173"/>
      <c r="AN39" s="321"/>
      <c r="AO39" s="321"/>
      <c r="AP39" s="321"/>
      <c r="AQ39" s="173"/>
      <c r="AR39" s="173"/>
      <c r="AS39" s="173"/>
      <c r="AT39" s="173"/>
      <c r="AU39" s="173"/>
      <c r="AV39" s="321"/>
      <c r="AW39" s="321"/>
      <c r="AX39" s="321"/>
      <c r="AY39" s="321"/>
      <c r="AZ39" s="321"/>
      <c r="BA39" s="321"/>
      <c r="BB39" s="321"/>
      <c r="BC39" s="321"/>
      <c r="BD39" s="321"/>
    </row>
    <row r="40" spans="1:56" s="322" customFormat="1" ht="12.5" hidden="1" x14ac:dyDescent="0.35">
      <c r="A40" s="150" t="s">
        <v>41</v>
      </c>
      <c r="B40" s="172"/>
      <c r="C40" s="172"/>
      <c r="D40" s="172"/>
      <c r="E40" s="172"/>
      <c r="F40" s="172"/>
      <c r="G40" s="172"/>
      <c r="H40" s="172"/>
      <c r="I40" s="172"/>
      <c r="J40" s="172"/>
      <c r="K40" s="172"/>
      <c r="L40" s="172"/>
      <c r="M40" s="172"/>
      <c r="N40" s="172"/>
      <c r="O40" s="172"/>
      <c r="P40" s="172"/>
      <c r="Q40" s="172"/>
      <c r="R40" s="172"/>
      <c r="S40" s="172"/>
      <c r="T40" s="172"/>
      <c r="U40" s="173"/>
      <c r="V40" s="173"/>
      <c r="W40" s="173"/>
      <c r="X40" s="173"/>
      <c r="Y40" s="173"/>
      <c r="Z40" s="173"/>
      <c r="AA40" s="173"/>
      <c r="AB40" s="173"/>
      <c r="AC40" s="173"/>
      <c r="AD40" s="173"/>
      <c r="AE40" s="173"/>
      <c r="AF40" s="173"/>
      <c r="AG40" s="173"/>
      <c r="AH40" s="173"/>
      <c r="AI40" s="173"/>
      <c r="AJ40" s="173"/>
      <c r="AK40" s="173"/>
      <c r="AL40" s="173"/>
      <c r="AM40" s="173"/>
      <c r="AN40" s="321"/>
      <c r="AO40" s="321"/>
      <c r="AP40" s="321"/>
      <c r="AQ40" s="173"/>
      <c r="AR40" s="173"/>
      <c r="AS40" s="173"/>
      <c r="AT40" s="173"/>
      <c r="AU40" s="173"/>
      <c r="AV40" s="321"/>
      <c r="AW40" s="321"/>
      <c r="AX40" s="321"/>
      <c r="AY40" s="321"/>
      <c r="AZ40" s="321"/>
      <c r="BA40" s="321"/>
      <c r="BB40" s="321"/>
      <c r="BC40" s="321"/>
      <c r="BD40" s="321"/>
    </row>
    <row r="41" spans="1:56" s="322" customFormat="1" ht="12.5" hidden="1" x14ac:dyDescent="0.35">
      <c r="A41" s="150" t="s">
        <v>42</v>
      </c>
      <c r="B41" s="172"/>
      <c r="C41" s="172"/>
      <c r="D41" s="172"/>
      <c r="E41" s="172"/>
      <c r="F41" s="172"/>
      <c r="G41" s="172"/>
      <c r="H41" s="172"/>
      <c r="I41" s="172"/>
      <c r="J41" s="172"/>
      <c r="K41" s="172"/>
      <c r="L41" s="172"/>
      <c r="M41" s="172"/>
      <c r="N41" s="172"/>
      <c r="O41" s="172"/>
      <c r="P41" s="172"/>
      <c r="Q41" s="172"/>
      <c r="R41" s="172"/>
      <c r="S41" s="172"/>
      <c r="T41" s="172"/>
      <c r="U41" s="173"/>
      <c r="V41" s="173"/>
      <c r="W41" s="173"/>
      <c r="X41" s="173"/>
      <c r="Y41" s="173"/>
      <c r="Z41" s="173"/>
      <c r="AA41" s="173"/>
      <c r="AB41" s="173"/>
      <c r="AC41" s="173"/>
      <c r="AD41" s="173"/>
      <c r="AE41" s="173"/>
      <c r="AF41" s="173"/>
      <c r="AG41" s="173"/>
      <c r="AH41" s="173"/>
      <c r="AI41" s="173"/>
      <c r="AJ41" s="173"/>
      <c r="AK41" s="173"/>
      <c r="AL41" s="173"/>
      <c r="AM41" s="173"/>
      <c r="AN41" s="321"/>
      <c r="AO41" s="321"/>
      <c r="AP41" s="321"/>
      <c r="AQ41" s="173"/>
      <c r="AR41" s="173"/>
      <c r="AS41" s="173"/>
      <c r="AT41" s="173"/>
      <c r="AU41" s="173"/>
      <c r="AV41" s="321"/>
      <c r="AW41" s="321"/>
      <c r="AX41" s="321"/>
      <c r="AY41" s="321"/>
      <c r="AZ41" s="321"/>
      <c r="BA41" s="321"/>
      <c r="BB41" s="321"/>
      <c r="BC41" s="321"/>
      <c r="BD41" s="321"/>
    </row>
    <row r="42" spans="1:56" s="322" customFormat="1" ht="12.5" hidden="1" x14ac:dyDescent="0.35">
      <c r="A42" s="150" t="s">
        <v>43</v>
      </c>
      <c r="B42" s="172"/>
      <c r="C42" s="172"/>
      <c r="D42" s="172"/>
      <c r="E42" s="172"/>
      <c r="F42" s="172"/>
      <c r="G42" s="172"/>
      <c r="H42" s="172"/>
      <c r="I42" s="172"/>
      <c r="J42" s="172"/>
      <c r="K42" s="172"/>
      <c r="L42" s="172"/>
      <c r="M42" s="172"/>
      <c r="N42" s="172"/>
      <c r="O42" s="172"/>
      <c r="P42" s="172"/>
      <c r="Q42" s="172"/>
      <c r="R42" s="172"/>
      <c r="S42" s="172"/>
      <c r="T42" s="172"/>
      <c r="U42" s="173"/>
      <c r="V42" s="173"/>
      <c r="W42" s="173"/>
      <c r="X42" s="173"/>
      <c r="Y42" s="173"/>
      <c r="Z42" s="173"/>
      <c r="AA42" s="173"/>
      <c r="AB42" s="173"/>
      <c r="AC42" s="173"/>
      <c r="AD42" s="173"/>
      <c r="AE42" s="173"/>
      <c r="AF42" s="173"/>
      <c r="AG42" s="173"/>
      <c r="AH42" s="173"/>
      <c r="AI42" s="173"/>
      <c r="AJ42" s="173"/>
      <c r="AK42" s="173"/>
      <c r="AL42" s="173"/>
      <c r="AM42" s="173"/>
      <c r="AN42" s="321"/>
      <c r="AO42" s="321"/>
      <c r="AP42" s="321"/>
      <c r="AQ42" s="173"/>
      <c r="AR42" s="173"/>
      <c r="AS42" s="173"/>
      <c r="AT42" s="173"/>
      <c r="AU42" s="173"/>
      <c r="AV42" s="321"/>
      <c r="AW42" s="321"/>
      <c r="AX42" s="321"/>
      <c r="AY42" s="321"/>
      <c r="AZ42" s="321"/>
      <c r="BA42" s="321"/>
      <c r="BB42" s="321"/>
      <c r="BC42" s="321"/>
      <c r="BD42" s="321"/>
    </row>
    <row r="43" spans="1:56" s="322" customFormat="1" ht="12.5" hidden="1" x14ac:dyDescent="0.35">
      <c r="A43" s="150" t="s">
        <v>44</v>
      </c>
      <c r="B43" s="172"/>
      <c r="C43" s="172"/>
      <c r="D43" s="172"/>
      <c r="E43" s="172"/>
      <c r="F43" s="172"/>
      <c r="G43" s="172"/>
      <c r="H43" s="172"/>
      <c r="I43" s="172"/>
      <c r="J43" s="172"/>
      <c r="K43" s="172"/>
      <c r="L43" s="172"/>
      <c r="M43" s="172"/>
      <c r="N43" s="172"/>
      <c r="O43" s="172"/>
      <c r="P43" s="172"/>
      <c r="Q43" s="172"/>
      <c r="R43" s="172"/>
      <c r="S43" s="172"/>
      <c r="T43" s="172"/>
      <c r="U43" s="173"/>
      <c r="V43" s="173"/>
      <c r="W43" s="173"/>
      <c r="X43" s="173"/>
      <c r="Y43" s="173"/>
      <c r="Z43" s="173"/>
      <c r="AA43" s="173"/>
      <c r="AB43" s="173"/>
      <c r="AC43" s="173"/>
      <c r="AD43" s="173"/>
      <c r="AE43" s="173"/>
      <c r="AF43" s="173"/>
      <c r="AG43" s="173"/>
      <c r="AH43" s="173"/>
      <c r="AI43" s="173"/>
      <c r="AJ43" s="173"/>
      <c r="AK43" s="173"/>
      <c r="AL43" s="173"/>
      <c r="AM43" s="173"/>
      <c r="AN43" s="321"/>
      <c r="AO43" s="321"/>
      <c r="AP43" s="321"/>
      <c r="AQ43" s="173"/>
      <c r="AR43" s="173"/>
      <c r="AS43" s="173"/>
      <c r="AT43" s="173"/>
      <c r="AU43" s="173"/>
      <c r="AV43" s="321"/>
      <c r="AW43" s="321"/>
      <c r="AX43" s="321"/>
      <c r="AY43" s="321"/>
      <c r="AZ43" s="321"/>
      <c r="BA43" s="321"/>
      <c r="BB43" s="321"/>
      <c r="BC43" s="321"/>
      <c r="BD43" s="321"/>
    </row>
    <row r="44" spans="1:56" s="322" customFormat="1" ht="12.5" hidden="1" x14ac:dyDescent="0.35">
      <c r="A44" s="150" t="s">
        <v>45</v>
      </c>
      <c r="B44" s="172"/>
      <c r="C44" s="172"/>
      <c r="D44" s="172"/>
      <c r="E44" s="172"/>
      <c r="F44" s="172"/>
      <c r="G44" s="172"/>
      <c r="H44" s="172"/>
      <c r="I44" s="172"/>
      <c r="J44" s="172"/>
      <c r="K44" s="172"/>
      <c r="L44" s="172"/>
      <c r="M44" s="172"/>
      <c r="N44" s="172"/>
      <c r="O44" s="172"/>
      <c r="P44" s="172"/>
      <c r="Q44" s="172"/>
      <c r="R44" s="172"/>
      <c r="S44" s="172"/>
      <c r="T44" s="172"/>
      <c r="U44" s="173"/>
      <c r="V44" s="173"/>
      <c r="W44" s="173"/>
      <c r="X44" s="173"/>
      <c r="Y44" s="173"/>
      <c r="Z44" s="173"/>
      <c r="AA44" s="173"/>
      <c r="AB44" s="173"/>
      <c r="AC44" s="173"/>
      <c r="AD44" s="173"/>
      <c r="AE44" s="173"/>
      <c r="AF44" s="173"/>
      <c r="AG44" s="173"/>
      <c r="AH44" s="173"/>
      <c r="AI44" s="173"/>
      <c r="AJ44" s="173"/>
      <c r="AK44" s="173"/>
      <c r="AL44" s="173"/>
      <c r="AM44" s="173"/>
      <c r="AN44" s="321"/>
      <c r="AO44" s="321"/>
      <c r="AP44" s="321"/>
      <c r="AQ44" s="173"/>
      <c r="AR44" s="173"/>
      <c r="AS44" s="173"/>
      <c r="AT44" s="173"/>
      <c r="AU44" s="173"/>
      <c r="AV44" s="321"/>
      <c r="AW44" s="321"/>
      <c r="AX44" s="321"/>
      <c r="AY44" s="321"/>
      <c r="AZ44" s="321"/>
      <c r="BA44" s="321"/>
      <c r="BB44" s="321"/>
      <c r="BC44" s="321"/>
      <c r="BD44" s="321"/>
    </row>
    <row r="45" spans="1:56" s="322" customFormat="1" ht="12.5" hidden="1" x14ac:dyDescent="0.35">
      <c r="A45" s="150" t="s">
        <v>46</v>
      </c>
      <c r="B45" s="172"/>
      <c r="C45" s="172"/>
      <c r="D45" s="172"/>
      <c r="E45" s="172"/>
      <c r="F45" s="172"/>
      <c r="G45" s="172"/>
      <c r="H45" s="172"/>
      <c r="I45" s="172"/>
      <c r="J45" s="172"/>
      <c r="K45" s="172"/>
      <c r="L45" s="172"/>
      <c r="M45" s="172"/>
      <c r="N45" s="172"/>
      <c r="O45" s="172"/>
      <c r="P45" s="172"/>
      <c r="Q45" s="172"/>
      <c r="R45" s="172"/>
      <c r="S45" s="172"/>
      <c r="T45" s="172"/>
      <c r="U45" s="173"/>
      <c r="V45" s="173"/>
      <c r="W45" s="173"/>
      <c r="X45" s="173"/>
      <c r="Y45" s="173"/>
      <c r="Z45" s="173"/>
      <c r="AA45" s="173"/>
      <c r="AB45" s="173"/>
      <c r="AC45" s="173"/>
      <c r="AD45" s="173"/>
      <c r="AE45" s="173"/>
      <c r="AF45" s="173"/>
      <c r="AG45" s="173"/>
      <c r="AH45" s="173"/>
      <c r="AI45" s="173"/>
      <c r="AJ45" s="173"/>
      <c r="AK45" s="173"/>
      <c r="AL45" s="173"/>
      <c r="AM45" s="173"/>
      <c r="AN45" s="321"/>
      <c r="AO45" s="321"/>
      <c r="AP45" s="321"/>
      <c r="AQ45" s="173"/>
      <c r="AR45" s="173"/>
      <c r="AS45" s="173"/>
      <c r="AT45" s="173"/>
      <c r="AU45" s="173"/>
      <c r="AV45" s="321"/>
      <c r="AW45" s="321"/>
      <c r="AX45" s="321"/>
      <c r="AY45" s="321"/>
      <c r="AZ45" s="321"/>
      <c r="BA45" s="321"/>
      <c r="BB45" s="321"/>
      <c r="BC45" s="321"/>
      <c r="BD45" s="321"/>
    </row>
    <row r="46" spans="1:56" s="322" customFormat="1" ht="12.5" hidden="1" x14ac:dyDescent="0.35">
      <c r="A46" s="150" t="s">
        <v>47</v>
      </c>
      <c r="B46" s="172"/>
      <c r="C46" s="172"/>
      <c r="D46" s="172"/>
      <c r="E46" s="172"/>
      <c r="F46" s="172"/>
      <c r="G46" s="172"/>
      <c r="H46" s="172"/>
      <c r="I46" s="172"/>
      <c r="J46" s="172"/>
      <c r="K46" s="172"/>
      <c r="L46" s="172"/>
      <c r="M46" s="172"/>
      <c r="N46" s="172"/>
      <c r="O46" s="172"/>
      <c r="P46" s="172"/>
      <c r="Q46" s="172"/>
      <c r="R46" s="172"/>
      <c r="S46" s="172"/>
      <c r="T46" s="172"/>
      <c r="U46" s="173"/>
      <c r="V46" s="173"/>
      <c r="W46" s="173"/>
      <c r="X46" s="173"/>
      <c r="Y46" s="173"/>
      <c r="Z46" s="173"/>
      <c r="AA46" s="173"/>
      <c r="AB46" s="173"/>
      <c r="AC46" s="173"/>
      <c r="AD46" s="173"/>
      <c r="AE46" s="173"/>
      <c r="AF46" s="173"/>
      <c r="AG46" s="173"/>
      <c r="AH46" s="173"/>
      <c r="AI46" s="173"/>
      <c r="AJ46" s="173"/>
      <c r="AK46" s="173"/>
      <c r="AL46" s="173"/>
      <c r="AM46" s="173"/>
      <c r="AN46" s="321"/>
      <c r="AO46" s="321"/>
      <c r="AP46" s="321"/>
      <c r="AQ46" s="173"/>
      <c r="AR46" s="173"/>
      <c r="AS46" s="173"/>
      <c r="AT46" s="173"/>
      <c r="AU46" s="173"/>
      <c r="AV46" s="321"/>
      <c r="AW46" s="321"/>
      <c r="AX46" s="321"/>
      <c r="AY46" s="321"/>
      <c r="AZ46" s="321"/>
      <c r="BA46" s="321"/>
      <c r="BB46" s="321"/>
      <c r="BC46" s="321"/>
      <c r="BD46" s="321"/>
    </row>
    <row r="47" spans="1:56" s="322" customFormat="1" ht="12.5" hidden="1" x14ac:dyDescent="0.35">
      <c r="A47" s="150" t="s">
        <v>48</v>
      </c>
      <c r="B47" s="172"/>
      <c r="C47" s="172"/>
      <c r="D47" s="172"/>
      <c r="E47" s="172"/>
      <c r="F47" s="172"/>
      <c r="G47" s="172"/>
      <c r="H47" s="172"/>
      <c r="I47" s="172"/>
      <c r="J47" s="172"/>
      <c r="K47" s="172"/>
      <c r="L47" s="172"/>
      <c r="M47" s="172"/>
      <c r="N47" s="172"/>
      <c r="O47" s="172"/>
      <c r="P47" s="172"/>
      <c r="Q47" s="172"/>
      <c r="R47" s="172"/>
      <c r="S47" s="172"/>
      <c r="T47" s="172"/>
      <c r="U47" s="173"/>
      <c r="V47" s="173"/>
      <c r="W47" s="173"/>
      <c r="X47" s="173"/>
      <c r="Y47" s="173"/>
      <c r="Z47" s="173"/>
      <c r="AA47" s="173"/>
      <c r="AB47" s="173"/>
      <c r="AC47" s="173"/>
      <c r="AD47" s="173"/>
      <c r="AE47" s="173"/>
      <c r="AF47" s="173"/>
      <c r="AG47" s="173"/>
      <c r="AH47" s="173"/>
      <c r="AI47" s="173"/>
      <c r="AJ47" s="173"/>
      <c r="AK47" s="173"/>
      <c r="AL47" s="173"/>
      <c r="AM47" s="173"/>
      <c r="AN47" s="321"/>
      <c r="AO47" s="321"/>
      <c r="AP47" s="321"/>
      <c r="AQ47" s="173"/>
      <c r="AR47" s="173"/>
      <c r="AS47" s="173"/>
      <c r="AT47" s="173"/>
      <c r="AU47" s="173"/>
      <c r="AV47" s="321"/>
      <c r="AW47" s="321"/>
      <c r="AX47" s="321"/>
      <c r="AY47" s="321"/>
      <c r="AZ47" s="321"/>
      <c r="BA47" s="321"/>
      <c r="BB47" s="321"/>
      <c r="BC47" s="321"/>
      <c r="BD47" s="321"/>
    </row>
    <row r="48" spans="1:56" s="322" customFormat="1" ht="12.5" hidden="1" x14ac:dyDescent="0.35">
      <c r="A48" s="150" t="s">
        <v>49</v>
      </c>
      <c r="B48" s="172"/>
      <c r="C48" s="172"/>
      <c r="D48" s="172"/>
      <c r="E48" s="172"/>
      <c r="F48" s="172"/>
      <c r="G48" s="172"/>
      <c r="H48" s="172"/>
      <c r="I48" s="172"/>
      <c r="J48" s="172"/>
      <c r="K48" s="172"/>
      <c r="L48" s="172"/>
      <c r="M48" s="172"/>
      <c r="N48" s="172"/>
      <c r="O48" s="172"/>
      <c r="P48" s="172"/>
      <c r="Q48" s="172"/>
      <c r="R48" s="172"/>
      <c r="S48" s="172"/>
      <c r="T48" s="172"/>
      <c r="U48" s="173"/>
      <c r="V48" s="173"/>
      <c r="W48" s="173"/>
      <c r="X48" s="173"/>
      <c r="Y48" s="173"/>
      <c r="Z48" s="173"/>
      <c r="AA48" s="173"/>
      <c r="AB48" s="173"/>
      <c r="AC48" s="173"/>
      <c r="AD48" s="173"/>
      <c r="AE48" s="173"/>
      <c r="AF48" s="173"/>
      <c r="AG48" s="173"/>
      <c r="AH48" s="173"/>
      <c r="AI48" s="173"/>
      <c r="AJ48" s="173"/>
      <c r="AK48" s="173"/>
      <c r="AL48" s="173"/>
      <c r="AM48" s="173"/>
      <c r="AN48" s="321"/>
      <c r="AO48" s="321"/>
      <c r="AP48" s="321"/>
      <c r="AQ48" s="173"/>
      <c r="AR48" s="173"/>
      <c r="AS48" s="173"/>
      <c r="AT48" s="173"/>
      <c r="AU48" s="173"/>
      <c r="AV48" s="321"/>
      <c r="AW48" s="321"/>
      <c r="AX48" s="321"/>
      <c r="AY48" s="321"/>
      <c r="AZ48" s="321"/>
      <c r="BA48" s="321"/>
      <c r="BB48" s="321"/>
      <c r="BC48" s="321"/>
      <c r="BD48" s="321"/>
    </row>
    <row r="49" spans="1:56" s="322" customFormat="1" ht="12.5" hidden="1" x14ac:dyDescent="0.35">
      <c r="A49" s="150" t="s">
        <v>50</v>
      </c>
      <c r="B49" s="172"/>
      <c r="C49" s="172"/>
      <c r="D49" s="172"/>
      <c r="E49" s="172"/>
      <c r="F49" s="172"/>
      <c r="G49" s="172"/>
      <c r="H49" s="172"/>
      <c r="I49" s="172"/>
      <c r="J49" s="172"/>
      <c r="K49" s="172"/>
      <c r="L49" s="172"/>
      <c r="M49" s="172"/>
      <c r="N49" s="172"/>
      <c r="O49" s="172"/>
      <c r="P49" s="172"/>
      <c r="Q49" s="172"/>
      <c r="R49" s="172"/>
      <c r="S49" s="172"/>
      <c r="T49" s="172"/>
      <c r="U49" s="173"/>
      <c r="V49" s="173"/>
      <c r="W49" s="173"/>
      <c r="X49" s="173"/>
      <c r="Y49" s="173"/>
      <c r="Z49" s="173"/>
      <c r="AA49" s="173"/>
      <c r="AB49" s="173"/>
      <c r="AC49" s="173"/>
      <c r="AD49" s="173"/>
      <c r="AE49" s="173"/>
      <c r="AF49" s="173"/>
      <c r="AG49" s="173"/>
      <c r="AH49" s="173"/>
      <c r="AI49" s="173"/>
      <c r="AJ49" s="173"/>
      <c r="AK49" s="173"/>
      <c r="AL49" s="173"/>
      <c r="AM49" s="173"/>
      <c r="AN49" s="321"/>
      <c r="AO49" s="321"/>
      <c r="AP49" s="321"/>
      <c r="AQ49" s="173"/>
      <c r="AR49" s="173"/>
      <c r="AS49" s="173"/>
      <c r="AT49" s="173"/>
      <c r="AU49" s="173"/>
      <c r="AV49" s="321"/>
      <c r="AW49" s="321"/>
      <c r="AX49" s="321"/>
      <c r="AY49" s="321"/>
      <c r="AZ49" s="321"/>
      <c r="BA49" s="321"/>
      <c r="BB49" s="321"/>
      <c r="BC49" s="321"/>
      <c r="BD49" s="321"/>
    </row>
    <row r="50" spans="1:56" s="322" customFormat="1" ht="12.5" hidden="1" x14ac:dyDescent="0.35">
      <c r="A50" s="150" t="s">
        <v>51</v>
      </c>
      <c r="B50" s="172"/>
      <c r="C50" s="172"/>
      <c r="D50" s="172"/>
      <c r="E50" s="172"/>
      <c r="F50" s="172"/>
      <c r="G50" s="172"/>
      <c r="H50" s="172"/>
      <c r="I50" s="172"/>
      <c r="J50" s="172"/>
      <c r="K50" s="172"/>
      <c r="L50" s="172"/>
      <c r="M50" s="172"/>
      <c r="N50" s="172"/>
      <c r="O50" s="172"/>
      <c r="P50" s="172"/>
      <c r="Q50" s="172"/>
      <c r="R50" s="172"/>
      <c r="S50" s="172"/>
      <c r="T50" s="172"/>
      <c r="U50" s="173"/>
      <c r="V50" s="173"/>
      <c r="W50" s="173"/>
      <c r="X50" s="173"/>
      <c r="Y50" s="173"/>
      <c r="Z50" s="173"/>
      <c r="AA50" s="173"/>
      <c r="AB50" s="173"/>
      <c r="AC50" s="173"/>
      <c r="AD50" s="173"/>
      <c r="AE50" s="173"/>
      <c r="AF50" s="173"/>
      <c r="AG50" s="173"/>
      <c r="AH50" s="173"/>
      <c r="AI50" s="173"/>
      <c r="AJ50" s="173"/>
      <c r="AK50" s="173"/>
      <c r="AL50" s="173"/>
      <c r="AM50" s="173"/>
      <c r="AN50" s="321"/>
      <c r="AO50" s="321"/>
      <c r="AP50" s="321"/>
      <c r="AQ50" s="173"/>
      <c r="AR50" s="173"/>
      <c r="AS50" s="173"/>
      <c r="AT50" s="173"/>
      <c r="AU50" s="173"/>
      <c r="AV50" s="321"/>
      <c r="AW50" s="321"/>
      <c r="AX50" s="321"/>
      <c r="AY50" s="321"/>
      <c r="AZ50" s="321"/>
      <c r="BA50" s="321"/>
      <c r="BB50" s="321"/>
      <c r="BC50" s="321"/>
      <c r="BD50" s="321"/>
    </row>
    <row r="51" spans="1:56" s="322" customFormat="1" ht="12.5" hidden="1" x14ac:dyDescent="0.35">
      <c r="A51" s="150" t="s">
        <v>52</v>
      </c>
      <c r="B51" s="172"/>
      <c r="C51" s="172"/>
      <c r="D51" s="172"/>
      <c r="E51" s="172"/>
      <c r="F51" s="172"/>
      <c r="G51" s="172"/>
      <c r="H51" s="172"/>
      <c r="I51" s="172"/>
      <c r="J51" s="172"/>
      <c r="K51" s="172"/>
      <c r="L51" s="172"/>
      <c r="M51" s="172"/>
      <c r="N51" s="172"/>
      <c r="O51" s="172"/>
      <c r="P51" s="172"/>
      <c r="Q51" s="172"/>
      <c r="R51" s="172"/>
      <c r="S51" s="172"/>
      <c r="T51" s="172"/>
      <c r="U51" s="173"/>
      <c r="V51" s="173"/>
      <c r="W51" s="173"/>
      <c r="X51" s="173"/>
      <c r="Y51" s="173"/>
      <c r="Z51" s="173"/>
      <c r="AA51" s="173"/>
      <c r="AB51" s="173"/>
      <c r="AC51" s="173"/>
      <c r="AD51" s="173"/>
      <c r="AE51" s="173"/>
      <c r="AF51" s="173"/>
      <c r="AG51" s="173"/>
      <c r="AH51" s="173"/>
      <c r="AI51" s="173"/>
      <c r="AJ51" s="173"/>
      <c r="AK51" s="173"/>
      <c r="AL51" s="173"/>
      <c r="AM51" s="173"/>
      <c r="AN51" s="321"/>
      <c r="AO51" s="321"/>
      <c r="AP51" s="321"/>
      <c r="AQ51" s="173"/>
      <c r="AR51" s="173"/>
      <c r="AS51" s="173"/>
      <c r="AT51" s="173"/>
      <c r="AU51" s="173"/>
      <c r="AV51" s="321"/>
      <c r="AW51" s="321"/>
      <c r="AX51" s="321"/>
      <c r="AY51" s="321"/>
      <c r="AZ51" s="321"/>
      <c r="BA51" s="321"/>
      <c r="BB51" s="321"/>
      <c r="BC51" s="321"/>
      <c r="BD51" s="321"/>
    </row>
    <row r="52" spans="1:56" s="322" customFormat="1" ht="12.5" hidden="1" x14ac:dyDescent="0.35">
      <c r="A52" s="150" t="s">
        <v>53</v>
      </c>
      <c r="B52" s="172"/>
      <c r="C52" s="172"/>
      <c r="D52" s="172"/>
      <c r="E52" s="172"/>
      <c r="F52" s="172"/>
      <c r="G52" s="172"/>
      <c r="H52" s="172"/>
      <c r="I52" s="172"/>
      <c r="J52" s="172"/>
      <c r="K52" s="172"/>
      <c r="L52" s="172"/>
      <c r="M52" s="172"/>
      <c r="N52" s="172"/>
      <c r="O52" s="172"/>
      <c r="P52" s="172"/>
      <c r="Q52" s="172"/>
      <c r="R52" s="172"/>
      <c r="S52" s="172"/>
      <c r="T52" s="172"/>
      <c r="U52" s="173"/>
      <c r="V52" s="173"/>
      <c r="W52" s="173"/>
      <c r="X52" s="173"/>
      <c r="Y52" s="173"/>
      <c r="Z52" s="173"/>
      <c r="AA52" s="173"/>
      <c r="AB52" s="173"/>
      <c r="AC52" s="173"/>
      <c r="AD52" s="173"/>
      <c r="AE52" s="173"/>
      <c r="AF52" s="173"/>
      <c r="AG52" s="173"/>
      <c r="AH52" s="173"/>
      <c r="AI52" s="173"/>
      <c r="AJ52" s="173"/>
      <c r="AK52" s="173"/>
      <c r="AL52" s="173"/>
      <c r="AM52" s="173"/>
      <c r="AN52" s="321"/>
      <c r="AO52" s="321"/>
      <c r="AP52" s="321"/>
      <c r="AQ52" s="173"/>
      <c r="AR52" s="173"/>
      <c r="AS52" s="173"/>
      <c r="AT52" s="173"/>
      <c r="AU52" s="173"/>
      <c r="AV52" s="321"/>
      <c r="AW52" s="321"/>
      <c r="AX52" s="321"/>
      <c r="AY52" s="321"/>
      <c r="AZ52" s="321"/>
      <c r="BA52" s="321"/>
      <c r="BB52" s="321"/>
      <c r="BC52" s="321"/>
      <c r="BD52" s="321"/>
    </row>
    <row r="53" spans="1:56" s="322" customFormat="1" ht="12.5" hidden="1" x14ac:dyDescent="0.35">
      <c r="A53" s="150" t="s">
        <v>54</v>
      </c>
      <c r="B53" s="172"/>
      <c r="C53" s="172"/>
      <c r="D53" s="172"/>
      <c r="E53" s="172"/>
      <c r="F53" s="172"/>
      <c r="G53" s="172"/>
      <c r="H53" s="172"/>
      <c r="I53" s="172"/>
      <c r="J53" s="172"/>
      <c r="K53" s="172"/>
      <c r="L53" s="172"/>
      <c r="M53" s="172"/>
      <c r="N53" s="172"/>
      <c r="O53" s="172"/>
      <c r="P53" s="172"/>
      <c r="Q53" s="172"/>
      <c r="R53" s="172"/>
      <c r="S53" s="172"/>
      <c r="T53" s="172"/>
      <c r="U53" s="173"/>
      <c r="V53" s="173"/>
      <c r="W53" s="173"/>
      <c r="X53" s="173"/>
      <c r="Y53" s="173"/>
      <c r="Z53" s="173"/>
      <c r="AA53" s="173"/>
      <c r="AB53" s="173"/>
      <c r="AC53" s="173"/>
      <c r="AD53" s="173"/>
      <c r="AE53" s="173"/>
      <c r="AF53" s="173"/>
      <c r="AG53" s="173"/>
      <c r="AH53" s="173"/>
      <c r="AI53" s="173"/>
      <c r="AJ53" s="173"/>
      <c r="AK53" s="173"/>
      <c r="AL53" s="173"/>
      <c r="AM53" s="173"/>
      <c r="AN53" s="321"/>
      <c r="AO53" s="321"/>
      <c r="AP53" s="321"/>
      <c r="AQ53" s="173"/>
      <c r="AR53" s="173"/>
      <c r="AS53" s="173"/>
      <c r="AT53" s="173"/>
      <c r="AU53" s="173"/>
      <c r="AV53" s="321"/>
      <c r="AW53" s="321"/>
      <c r="AX53" s="321"/>
      <c r="AY53" s="321"/>
      <c r="AZ53" s="321"/>
      <c r="BA53" s="321"/>
      <c r="BB53" s="321"/>
      <c r="BC53" s="321"/>
      <c r="BD53" s="321"/>
    </row>
    <row r="54" spans="1:56" s="322" customFormat="1" ht="12.5" hidden="1" x14ac:dyDescent="0.35">
      <c r="A54" s="150" t="s">
        <v>55</v>
      </c>
      <c r="B54" s="172"/>
      <c r="C54" s="172"/>
      <c r="D54" s="172"/>
      <c r="E54" s="172"/>
      <c r="F54" s="172"/>
      <c r="G54" s="172"/>
      <c r="H54" s="172"/>
      <c r="I54" s="172"/>
      <c r="J54" s="172"/>
      <c r="K54" s="172"/>
      <c r="L54" s="172"/>
      <c r="M54" s="172"/>
      <c r="N54" s="172"/>
      <c r="O54" s="172"/>
      <c r="P54" s="172"/>
      <c r="Q54" s="172"/>
      <c r="R54" s="172"/>
      <c r="S54" s="172"/>
      <c r="T54" s="172"/>
      <c r="U54" s="173"/>
      <c r="V54" s="173"/>
      <c r="W54" s="173"/>
      <c r="X54" s="173"/>
      <c r="Y54" s="173"/>
      <c r="Z54" s="173"/>
      <c r="AA54" s="173"/>
      <c r="AB54" s="173"/>
      <c r="AC54" s="173"/>
      <c r="AD54" s="173"/>
      <c r="AE54" s="173"/>
      <c r="AF54" s="173"/>
      <c r="AG54" s="173"/>
      <c r="AH54" s="173"/>
      <c r="AI54" s="173"/>
      <c r="AJ54" s="173"/>
      <c r="AK54" s="173"/>
      <c r="AL54" s="173"/>
      <c r="AM54" s="173"/>
      <c r="AN54" s="321"/>
      <c r="AO54" s="321"/>
      <c r="AP54" s="321"/>
      <c r="AQ54" s="173"/>
      <c r="AR54" s="173"/>
      <c r="AS54" s="173"/>
      <c r="AT54" s="173"/>
      <c r="AU54" s="173"/>
      <c r="AV54" s="321"/>
      <c r="AW54" s="321"/>
      <c r="AX54" s="321"/>
      <c r="AY54" s="321"/>
      <c r="AZ54" s="321"/>
      <c r="BA54" s="321"/>
      <c r="BB54" s="321"/>
      <c r="BC54" s="321"/>
      <c r="BD54" s="321"/>
    </row>
    <row r="55" spans="1:56" s="322" customFormat="1" ht="12.5" hidden="1" x14ac:dyDescent="0.35">
      <c r="A55" s="150" t="s">
        <v>56</v>
      </c>
      <c r="B55" s="172"/>
      <c r="C55" s="172"/>
      <c r="D55" s="172"/>
      <c r="E55" s="172"/>
      <c r="F55" s="172"/>
      <c r="G55" s="172"/>
      <c r="H55" s="172"/>
      <c r="I55" s="172"/>
      <c r="J55" s="172"/>
      <c r="K55" s="172"/>
      <c r="L55" s="172"/>
      <c r="M55" s="172"/>
      <c r="N55" s="172"/>
      <c r="O55" s="172"/>
      <c r="P55" s="172"/>
      <c r="Q55" s="172"/>
      <c r="R55" s="172"/>
      <c r="S55" s="172"/>
      <c r="T55" s="172"/>
      <c r="U55" s="173"/>
      <c r="V55" s="173"/>
      <c r="W55" s="173"/>
      <c r="X55" s="173"/>
      <c r="Y55" s="173"/>
      <c r="Z55" s="173"/>
      <c r="AA55" s="173"/>
      <c r="AB55" s="173"/>
      <c r="AC55" s="173"/>
      <c r="AD55" s="173"/>
      <c r="AE55" s="173"/>
      <c r="AF55" s="173"/>
      <c r="AG55" s="173"/>
      <c r="AH55" s="173"/>
      <c r="AI55" s="173"/>
      <c r="AJ55" s="173"/>
      <c r="AK55" s="173"/>
      <c r="AL55" s="173"/>
      <c r="AM55" s="173"/>
      <c r="AN55" s="321"/>
      <c r="AO55" s="321"/>
      <c r="AP55" s="321"/>
      <c r="AQ55" s="173"/>
      <c r="AR55" s="173"/>
      <c r="AS55" s="173"/>
      <c r="AT55" s="173"/>
      <c r="AU55" s="173"/>
      <c r="AV55" s="321"/>
      <c r="AW55" s="321"/>
      <c r="AX55" s="321"/>
      <c r="AY55" s="321"/>
      <c r="AZ55" s="321"/>
      <c r="BA55" s="321"/>
      <c r="BB55" s="321"/>
      <c r="BC55" s="321"/>
      <c r="BD55" s="321"/>
    </row>
    <row r="56" spans="1:56" s="322" customFormat="1" ht="12.5" hidden="1" x14ac:dyDescent="0.35">
      <c r="A56" s="150" t="s">
        <v>57</v>
      </c>
      <c r="B56" s="172"/>
      <c r="C56" s="172"/>
      <c r="D56" s="172"/>
      <c r="E56" s="172"/>
      <c r="F56" s="172"/>
      <c r="G56" s="172"/>
      <c r="H56" s="172"/>
      <c r="I56" s="172"/>
      <c r="J56" s="172"/>
      <c r="K56" s="172"/>
      <c r="L56" s="172"/>
      <c r="M56" s="172"/>
      <c r="N56" s="172"/>
      <c r="O56" s="172"/>
      <c r="P56" s="172"/>
      <c r="Q56" s="172"/>
      <c r="R56" s="172"/>
      <c r="S56" s="172"/>
      <c r="T56" s="172"/>
      <c r="U56" s="173"/>
      <c r="V56" s="173"/>
      <c r="W56" s="173"/>
      <c r="X56" s="173"/>
      <c r="Y56" s="173"/>
      <c r="Z56" s="173"/>
      <c r="AA56" s="173"/>
      <c r="AB56" s="173"/>
      <c r="AC56" s="173"/>
      <c r="AD56" s="173"/>
      <c r="AE56" s="173"/>
      <c r="AF56" s="173"/>
      <c r="AG56" s="173"/>
      <c r="AH56" s="173"/>
      <c r="AI56" s="173"/>
      <c r="AJ56" s="173"/>
      <c r="AK56" s="173"/>
      <c r="AL56" s="173"/>
      <c r="AM56" s="173"/>
      <c r="AN56" s="321"/>
      <c r="AO56" s="321"/>
      <c r="AP56" s="321"/>
      <c r="AQ56" s="173"/>
      <c r="AR56" s="173"/>
      <c r="AS56" s="173"/>
      <c r="AT56" s="173"/>
      <c r="AU56" s="173"/>
      <c r="AV56" s="321"/>
      <c r="AW56" s="321"/>
      <c r="AX56" s="321"/>
      <c r="AY56" s="321"/>
      <c r="AZ56" s="321"/>
      <c r="BA56" s="321"/>
      <c r="BB56" s="321"/>
      <c r="BC56" s="321"/>
      <c r="BD56" s="321"/>
    </row>
    <row r="57" spans="1:56" s="322" customFormat="1" ht="12.5" hidden="1" x14ac:dyDescent="0.35">
      <c r="A57" s="150" t="s">
        <v>58</v>
      </c>
      <c r="B57" s="172"/>
      <c r="C57" s="172"/>
      <c r="D57" s="172"/>
      <c r="E57" s="172"/>
      <c r="F57" s="172"/>
      <c r="G57" s="172"/>
      <c r="H57" s="172"/>
      <c r="I57" s="172"/>
      <c r="J57" s="172"/>
      <c r="K57" s="172"/>
      <c r="L57" s="172"/>
      <c r="M57" s="172"/>
      <c r="N57" s="172"/>
      <c r="O57" s="172"/>
      <c r="P57" s="172"/>
      <c r="Q57" s="172"/>
      <c r="R57" s="172"/>
      <c r="S57" s="172"/>
      <c r="T57" s="172"/>
      <c r="U57" s="173"/>
      <c r="V57" s="173"/>
      <c r="W57" s="173"/>
      <c r="X57" s="173"/>
      <c r="Y57" s="173"/>
      <c r="Z57" s="173"/>
      <c r="AA57" s="173"/>
      <c r="AB57" s="173"/>
      <c r="AC57" s="173"/>
      <c r="AD57" s="173"/>
      <c r="AE57" s="173"/>
      <c r="AF57" s="173"/>
      <c r="AG57" s="173"/>
      <c r="AH57" s="173"/>
      <c r="AI57" s="173"/>
      <c r="AJ57" s="173"/>
      <c r="AK57" s="173"/>
      <c r="AL57" s="173"/>
      <c r="AM57" s="173"/>
      <c r="AN57" s="321"/>
      <c r="AO57" s="321"/>
      <c r="AP57" s="321"/>
      <c r="AQ57" s="173"/>
      <c r="AR57" s="173"/>
      <c r="AS57" s="173"/>
      <c r="AT57" s="173"/>
      <c r="AU57" s="173"/>
      <c r="AV57" s="321"/>
      <c r="AW57" s="321"/>
      <c r="AX57" s="321"/>
      <c r="AY57" s="321"/>
      <c r="AZ57" s="321"/>
      <c r="BA57" s="321"/>
      <c r="BB57" s="321"/>
      <c r="BC57" s="321"/>
      <c r="BD57" s="321"/>
    </row>
    <row r="58" spans="1:56" s="322" customFormat="1" ht="12.5" hidden="1" x14ac:dyDescent="0.35">
      <c r="A58" s="150" t="s">
        <v>59</v>
      </c>
      <c r="B58" s="172"/>
      <c r="C58" s="172"/>
      <c r="D58" s="172"/>
      <c r="E58" s="172"/>
      <c r="F58" s="172"/>
      <c r="G58" s="172"/>
      <c r="H58" s="172"/>
      <c r="I58" s="172"/>
      <c r="J58" s="172"/>
      <c r="K58" s="172"/>
      <c r="L58" s="172"/>
      <c r="M58" s="172"/>
      <c r="N58" s="172"/>
      <c r="O58" s="172"/>
      <c r="P58" s="172"/>
      <c r="Q58" s="172"/>
      <c r="R58" s="172"/>
      <c r="S58" s="172"/>
      <c r="T58" s="172"/>
      <c r="U58" s="173"/>
      <c r="V58" s="173"/>
      <c r="W58" s="173"/>
      <c r="X58" s="173"/>
      <c r="Y58" s="173"/>
      <c r="Z58" s="173"/>
      <c r="AA58" s="173"/>
      <c r="AB58" s="173"/>
      <c r="AC58" s="173"/>
      <c r="AD58" s="173"/>
      <c r="AE58" s="173"/>
      <c r="AF58" s="173"/>
      <c r="AG58" s="173"/>
      <c r="AH58" s="173"/>
      <c r="AI58" s="173"/>
      <c r="AJ58" s="173"/>
      <c r="AK58" s="173"/>
      <c r="AL58" s="173"/>
      <c r="AM58" s="173"/>
      <c r="AN58" s="321"/>
      <c r="AO58" s="321"/>
      <c r="AP58" s="321"/>
      <c r="AQ58" s="173"/>
      <c r="AR58" s="173"/>
      <c r="AS58" s="173"/>
      <c r="AT58" s="173"/>
      <c r="AU58" s="173"/>
      <c r="AV58" s="321"/>
      <c r="AW58" s="321"/>
      <c r="AX58" s="321"/>
      <c r="AY58" s="321"/>
      <c r="AZ58" s="321"/>
      <c r="BA58" s="321"/>
      <c r="BB58" s="321"/>
      <c r="BC58" s="321"/>
      <c r="BD58" s="321"/>
    </row>
    <row r="59" spans="1:56" s="322" customFormat="1" ht="12.5" hidden="1" x14ac:dyDescent="0.35">
      <c r="A59" s="150" t="s">
        <v>60</v>
      </c>
      <c r="B59" s="172"/>
      <c r="C59" s="172"/>
      <c r="D59" s="172"/>
      <c r="E59" s="172"/>
      <c r="F59" s="172"/>
      <c r="G59" s="172"/>
      <c r="H59" s="172"/>
      <c r="I59" s="172"/>
      <c r="J59" s="172"/>
      <c r="K59" s="172"/>
      <c r="L59" s="172"/>
      <c r="M59" s="172"/>
      <c r="N59" s="172"/>
      <c r="O59" s="172"/>
      <c r="P59" s="172"/>
      <c r="Q59" s="172"/>
      <c r="R59" s="172"/>
      <c r="S59" s="172"/>
      <c r="T59" s="172"/>
      <c r="U59" s="173"/>
      <c r="V59" s="173"/>
      <c r="W59" s="173"/>
      <c r="X59" s="173"/>
      <c r="Y59" s="173"/>
      <c r="Z59" s="173"/>
      <c r="AA59" s="173"/>
      <c r="AB59" s="173"/>
      <c r="AC59" s="173"/>
      <c r="AD59" s="173"/>
      <c r="AE59" s="173"/>
      <c r="AF59" s="173"/>
      <c r="AG59" s="173"/>
      <c r="AH59" s="173"/>
      <c r="AI59" s="173"/>
      <c r="AJ59" s="173"/>
      <c r="AK59" s="173"/>
      <c r="AL59" s="173"/>
      <c r="AM59" s="173"/>
      <c r="AN59" s="321"/>
      <c r="AO59" s="321"/>
      <c r="AP59" s="321"/>
      <c r="AQ59" s="173"/>
      <c r="AR59" s="173"/>
      <c r="AS59" s="173"/>
      <c r="AT59" s="173"/>
      <c r="AU59" s="173"/>
      <c r="AV59" s="321"/>
      <c r="AW59" s="321"/>
      <c r="AX59" s="321"/>
      <c r="AY59" s="321"/>
      <c r="AZ59" s="321"/>
      <c r="BA59" s="321"/>
      <c r="BB59" s="321"/>
      <c r="BC59" s="321"/>
      <c r="BD59" s="321"/>
    </row>
    <row r="60" spans="1:56" s="322" customFormat="1" ht="12.5" hidden="1" x14ac:dyDescent="0.35">
      <c r="A60" s="150" t="s">
        <v>61</v>
      </c>
      <c r="B60" s="172"/>
      <c r="C60" s="172"/>
      <c r="D60" s="172"/>
      <c r="E60" s="172"/>
      <c r="F60" s="172"/>
      <c r="G60" s="172"/>
      <c r="H60" s="172"/>
      <c r="I60" s="172"/>
      <c r="J60" s="172"/>
      <c r="K60" s="172"/>
      <c r="L60" s="172"/>
      <c r="M60" s="172"/>
      <c r="N60" s="172"/>
      <c r="O60" s="172"/>
      <c r="P60" s="172"/>
      <c r="Q60" s="172"/>
      <c r="R60" s="172"/>
      <c r="S60" s="172"/>
      <c r="T60" s="172"/>
      <c r="U60" s="173"/>
      <c r="V60" s="173"/>
      <c r="W60" s="173"/>
      <c r="X60" s="173"/>
      <c r="Y60" s="173"/>
      <c r="Z60" s="173"/>
      <c r="AA60" s="173"/>
      <c r="AB60" s="173"/>
      <c r="AC60" s="173"/>
      <c r="AD60" s="173"/>
      <c r="AE60" s="173"/>
      <c r="AF60" s="173"/>
      <c r="AG60" s="173"/>
      <c r="AH60" s="173"/>
      <c r="AI60" s="173"/>
      <c r="AJ60" s="173"/>
      <c r="AK60" s="173"/>
      <c r="AL60" s="173"/>
      <c r="AM60" s="173"/>
      <c r="AN60" s="321"/>
      <c r="AO60" s="321"/>
      <c r="AP60" s="321"/>
      <c r="AQ60" s="173"/>
      <c r="AR60" s="173"/>
      <c r="AS60" s="173"/>
      <c r="AT60" s="173"/>
      <c r="AU60" s="173"/>
      <c r="AV60" s="321"/>
      <c r="AW60" s="321"/>
      <c r="AX60" s="321"/>
      <c r="AY60" s="321"/>
      <c r="AZ60" s="321"/>
      <c r="BA60" s="321"/>
      <c r="BB60" s="321"/>
      <c r="BC60" s="321"/>
      <c r="BD60" s="321"/>
    </row>
    <row r="61" spans="1:56" s="322" customFormat="1" ht="12.5" hidden="1" x14ac:dyDescent="0.35">
      <c r="A61" s="150" t="s">
        <v>62</v>
      </c>
      <c r="B61" s="172"/>
      <c r="C61" s="172"/>
      <c r="D61" s="172"/>
      <c r="E61" s="172"/>
      <c r="F61" s="172"/>
      <c r="G61" s="172"/>
      <c r="H61" s="172"/>
      <c r="I61" s="172"/>
      <c r="J61" s="172"/>
      <c r="K61" s="172"/>
      <c r="L61" s="172"/>
      <c r="M61" s="172"/>
      <c r="N61" s="172"/>
      <c r="O61" s="172"/>
      <c r="P61" s="172"/>
      <c r="Q61" s="172"/>
      <c r="R61" s="172"/>
      <c r="S61" s="172"/>
      <c r="T61" s="172"/>
      <c r="U61" s="173"/>
      <c r="V61" s="173"/>
      <c r="W61" s="173"/>
      <c r="X61" s="173"/>
      <c r="Y61" s="173"/>
      <c r="Z61" s="173"/>
      <c r="AA61" s="173"/>
      <c r="AB61" s="173"/>
      <c r="AC61" s="173"/>
      <c r="AD61" s="173"/>
      <c r="AE61" s="173"/>
      <c r="AF61" s="173"/>
      <c r="AG61" s="173"/>
      <c r="AH61" s="173"/>
      <c r="AI61" s="173"/>
      <c r="AJ61" s="173"/>
      <c r="AK61" s="173"/>
      <c r="AL61" s="173"/>
      <c r="AM61" s="173"/>
      <c r="AN61" s="321"/>
      <c r="AO61" s="321"/>
      <c r="AP61" s="321"/>
      <c r="AQ61" s="173"/>
      <c r="AR61" s="173"/>
      <c r="AS61" s="173"/>
      <c r="AT61" s="173"/>
      <c r="AU61" s="173"/>
      <c r="AV61" s="321"/>
      <c r="AW61" s="321"/>
      <c r="AX61" s="321"/>
      <c r="AY61" s="321"/>
      <c r="AZ61" s="321"/>
      <c r="BA61" s="321"/>
      <c r="BB61" s="321"/>
      <c r="BC61" s="321"/>
      <c r="BD61" s="321"/>
    </row>
    <row r="62" spans="1:56" s="322" customFormat="1" ht="12.5" hidden="1" x14ac:dyDescent="0.35">
      <c r="A62" s="150" t="s">
        <v>63</v>
      </c>
      <c r="B62" s="172"/>
      <c r="C62" s="172"/>
      <c r="D62" s="172"/>
      <c r="E62" s="172"/>
      <c r="F62" s="172"/>
      <c r="G62" s="172"/>
      <c r="H62" s="172"/>
      <c r="I62" s="172"/>
      <c r="J62" s="172"/>
      <c r="K62" s="172"/>
      <c r="L62" s="172"/>
      <c r="M62" s="172"/>
      <c r="N62" s="172"/>
      <c r="O62" s="172"/>
      <c r="P62" s="172"/>
      <c r="Q62" s="172"/>
      <c r="R62" s="172"/>
      <c r="S62" s="172"/>
      <c r="T62" s="172"/>
      <c r="U62" s="173"/>
      <c r="V62" s="173"/>
      <c r="W62" s="173"/>
      <c r="X62" s="173"/>
      <c r="Y62" s="173"/>
      <c r="Z62" s="173"/>
      <c r="AA62" s="173"/>
      <c r="AB62" s="173"/>
      <c r="AC62" s="173"/>
      <c r="AD62" s="173"/>
      <c r="AE62" s="173"/>
      <c r="AF62" s="173"/>
      <c r="AG62" s="173"/>
      <c r="AH62" s="173"/>
      <c r="AI62" s="173"/>
      <c r="AJ62" s="173"/>
      <c r="AK62" s="173"/>
      <c r="AL62" s="173"/>
      <c r="AM62" s="173"/>
      <c r="AN62" s="321"/>
      <c r="AO62" s="321"/>
      <c r="AP62" s="321"/>
      <c r="AQ62" s="173"/>
      <c r="AR62" s="173"/>
      <c r="AS62" s="173"/>
      <c r="AT62" s="173"/>
      <c r="AU62" s="173"/>
      <c r="AV62" s="321"/>
      <c r="AW62" s="321"/>
      <c r="AX62" s="321"/>
      <c r="AY62" s="321"/>
      <c r="AZ62" s="321"/>
      <c r="BA62" s="321"/>
      <c r="BB62" s="321"/>
      <c r="BC62" s="321"/>
      <c r="BD62" s="321"/>
    </row>
    <row r="63" spans="1:56" s="322" customFormat="1" ht="12.5" hidden="1" x14ac:dyDescent="0.35">
      <c r="A63" s="150" t="s">
        <v>64</v>
      </c>
      <c r="B63" s="172"/>
      <c r="C63" s="172"/>
      <c r="D63" s="172"/>
      <c r="E63" s="172"/>
      <c r="F63" s="172"/>
      <c r="G63" s="172"/>
      <c r="H63" s="172"/>
      <c r="I63" s="172"/>
      <c r="J63" s="172"/>
      <c r="K63" s="172"/>
      <c r="L63" s="172"/>
      <c r="M63" s="172"/>
      <c r="N63" s="172"/>
      <c r="O63" s="172"/>
      <c r="P63" s="172"/>
      <c r="Q63" s="172"/>
      <c r="R63" s="172"/>
      <c r="S63" s="172"/>
      <c r="T63" s="172"/>
      <c r="U63" s="173"/>
      <c r="V63" s="173"/>
      <c r="W63" s="173"/>
      <c r="X63" s="173"/>
      <c r="Y63" s="173"/>
      <c r="Z63" s="173"/>
      <c r="AA63" s="173"/>
      <c r="AB63" s="173"/>
      <c r="AC63" s="173"/>
      <c r="AD63" s="173"/>
      <c r="AE63" s="173"/>
      <c r="AF63" s="173"/>
      <c r="AG63" s="173"/>
      <c r="AH63" s="173"/>
      <c r="AI63" s="173"/>
      <c r="AJ63" s="173"/>
      <c r="AK63" s="173"/>
      <c r="AL63" s="173"/>
      <c r="AM63" s="173"/>
      <c r="AN63" s="321"/>
      <c r="AO63" s="321"/>
      <c r="AP63" s="321"/>
      <c r="AQ63" s="173"/>
      <c r="AR63" s="173"/>
      <c r="AS63" s="173"/>
      <c r="AT63" s="173"/>
      <c r="AU63" s="173"/>
      <c r="AV63" s="321"/>
      <c r="AW63" s="321"/>
      <c r="AX63" s="321"/>
      <c r="AY63" s="321"/>
      <c r="AZ63" s="321"/>
      <c r="BA63" s="321"/>
      <c r="BB63" s="321"/>
      <c r="BC63" s="321"/>
      <c r="BD63" s="321"/>
    </row>
    <row r="64" spans="1:56" s="322" customFormat="1" ht="12.5" hidden="1" x14ac:dyDescent="0.35">
      <c r="A64" s="150" t="s">
        <v>65</v>
      </c>
      <c r="B64" s="172"/>
      <c r="C64" s="172"/>
      <c r="D64" s="172"/>
      <c r="E64" s="172"/>
      <c r="F64" s="172"/>
      <c r="G64" s="172"/>
      <c r="H64" s="172"/>
      <c r="I64" s="172"/>
      <c r="J64" s="172"/>
      <c r="K64" s="172"/>
      <c r="L64" s="172"/>
      <c r="M64" s="172"/>
      <c r="N64" s="172"/>
      <c r="O64" s="172"/>
      <c r="P64" s="172"/>
      <c r="Q64" s="172"/>
      <c r="R64" s="172"/>
      <c r="S64" s="172"/>
      <c r="T64" s="172"/>
      <c r="U64" s="173"/>
      <c r="V64" s="173"/>
      <c r="W64" s="173"/>
      <c r="X64" s="173"/>
      <c r="Y64" s="173"/>
      <c r="Z64" s="173"/>
      <c r="AA64" s="173"/>
      <c r="AB64" s="173"/>
      <c r="AC64" s="173"/>
      <c r="AD64" s="173"/>
      <c r="AE64" s="173"/>
      <c r="AF64" s="173"/>
      <c r="AG64" s="173"/>
      <c r="AH64" s="173"/>
      <c r="AI64" s="173"/>
      <c r="AJ64" s="173"/>
      <c r="AK64" s="173"/>
      <c r="AL64" s="173"/>
      <c r="AM64" s="173"/>
      <c r="AN64" s="321"/>
      <c r="AO64" s="321"/>
      <c r="AP64" s="321"/>
      <c r="AQ64" s="173"/>
      <c r="AR64" s="173"/>
      <c r="AS64" s="173"/>
      <c r="AT64" s="173"/>
      <c r="AU64" s="173"/>
      <c r="AV64" s="321"/>
      <c r="AW64" s="321"/>
      <c r="AX64" s="321"/>
      <c r="AY64" s="321"/>
      <c r="AZ64" s="321"/>
      <c r="BA64" s="321"/>
      <c r="BB64" s="321"/>
      <c r="BC64" s="321"/>
      <c r="BD64" s="321"/>
    </row>
    <row r="65" spans="1:56" s="322" customFormat="1" ht="12.5" hidden="1" x14ac:dyDescent="0.35">
      <c r="A65" s="150" t="s">
        <v>66</v>
      </c>
      <c r="B65" s="172"/>
      <c r="C65" s="172"/>
      <c r="D65" s="172"/>
      <c r="E65" s="172"/>
      <c r="F65" s="172"/>
      <c r="G65" s="172"/>
      <c r="H65" s="172"/>
      <c r="I65" s="172"/>
      <c r="J65" s="172"/>
      <c r="K65" s="172"/>
      <c r="L65" s="172"/>
      <c r="M65" s="172"/>
      <c r="N65" s="172"/>
      <c r="O65" s="172"/>
      <c r="P65" s="172"/>
      <c r="Q65" s="172"/>
      <c r="R65" s="172"/>
      <c r="S65" s="172"/>
      <c r="T65" s="172"/>
      <c r="U65" s="173"/>
      <c r="V65" s="173"/>
      <c r="W65" s="173"/>
      <c r="X65" s="173"/>
      <c r="Y65" s="173"/>
      <c r="Z65" s="173"/>
      <c r="AA65" s="173"/>
      <c r="AB65" s="173"/>
      <c r="AC65" s="173"/>
      <c r="AD65" s="173"/>
      <c r="AE65" s="173"/>
      <c r="AF65" s="173"/>
      <c r="AG65" s="173"/>
      <c r="AH65" s="173"/>
      <c r="AI65" s="173"/>
      <c r="AJ65" s="173"/>
      <c r="AK65" s="173"/>
      <c r="AL65" s="173"/>
      <c r="AM65" s="173"/>
      <c r="AN65" s="321"/>
      <c r="AO65" s="321"/>
      <c r="AP65" s="321"/>
      <c r="AQ65" s="173"/>
      <c r="AR65" s="173"/>
      <c r="AS65" s="173"/>
      <c r="AT65" s="173"/>
      <c r="AU65" s="173"/>
      <c r="AV65" s="321"/>
      <c r="AW65" s="321"/>
      <c r="AX65" s="321"/>
      <c r="AY65" s="321"/>
      <c r="AZ65" s="321"/>
      <c r="BA65" s="321"/>
      <c r="BB65" s="321"/>
      <c r="BC65" s="321"/>
      <c r="BD65" s="321"/>
    </row>
    <row r="66" spans="1:56" s="322" customFormat="1" ht="12.5" hidden="1" x14ac:dyDescent="0.35">
      <c r="A66" s="150" t="s">
        <v>67</v>
      </c>
      <c r="B66" s="172"/>
      <c r="C66" s="172"/>
      <c r="D66" s="172"/>
      <c r="E66" s="172"/>
      <c r="F66" s="172"/>
      <c r="G66" s="172"/>
      <c r="H66" s="172"/>
      <c r="I66" s="172"/>
      <c r="J66" s="172"/>
      <c r="K66" s="172"/>
      <c r="L66" s="172"/>
      <c r="M66" s="172"/>
      <c r="N66" s="172"/>
      <c r="O66" s="172"/>
      <c r="P66" s="172"/>
      <c r="Q66" s="172"/>
      <c r="R66" s="172"/>
      <c r="S66" s="172"/>
      <c r="T66" s="172"/>
      <c r="U66" s="173"/>
      <c r="V66" s="173"/>
      <c r="W66" s="173"/>
      <c r="X66" s="173"/>
      <c r="Y66" s="173"/>
      <c r="Z66" s="173"/>
      <c r="AA66" s="173"/>
      <c r="AB66" s="173"/>
      <c r="AC66" s="173"/>
      <c r="AD66" s="173"/>
      <c r="AE66" s="173"/>
      <c r="AF66" s="173"/>
      <c r="AG66" s="173"/>
      <c r="AH66" s="173"/>
      <c r="AI66" s="173"/>
      <c r="AJ66" s="173"/>
      <c r="AK66" s="173"/>
      <c r="AL66" s="173"/>
      <c r="AM66" s="173"/>
      <c r="AN66" s="321"/>
      <c r="AO66" s="321"/>
      <c r="AP66" s="321"/>
      <c r="AQ66" s="173"/>
      <c r="AR66" s="173"/>
      <c r="AS66" s="173"/>
      <c r="AT66" s="173"/>
      <c r="AU66" s="173"/>
      <c r="AV66" s="321"/>
      <c r="AW66" s="321"/>
      <c r="AX66" s="321"/>
      <c r="AY66" s="321"/>
      <c r="AZ66" s="321"/>
      <c r="BA66" s="321"/>
      <c r="BB66" s="321"/>
      <c r="BC66" s="321"/>
      <c r="BD66" s="321"/>
    </row>
    <row r="67" spans="1:56" s="322" customFormat="1" ht="12.5" hidden="1" x14ac:dyDescent="0.35">
      <c r="A67" s="150" t="s">
        <v>68</v>
      </c>
      <c r="B67" s="172"/>
      <c r="C67" s="172"/>
      <c r="D67" s="172"/>
      <c r="E67" s="172"/>
      <c r="F67" s="172"/>
      <c r="G67" s="172"/>
      <c r="H67" s="172"/>
      <c r="I67" s="172"/>
      <c r="J67" s="172"/>
      <c r="K67" s="172"/>
      <c r="L67" s="172"/>
      <c r="M67" s="172"/>
      <c r="N67" s="172"/>
      <c r="O67" s="172"/>
      <c r="P67" s="172"/>
      <c r="Q67" s="172"/>
      <c r="R67" s="172"/>
      <c r="S67" s="172"/>
      <c r="T67" s="172"/>
      <c r="U67" s="173"/>
      <c r="V67" s="173"/>
      <c r="W67" s="173"/>
      <c r="X67" s="173"/>
      <c r="Y67" s="173"/>
      <c r="Z67" s="173"/>
      <c r="AA67" s="173"/>
      <c r="AB67" s="173"/>
      <c r="AC67" s="173"/>
      <c r="AD67" s="173"/>
      <c r="AE67" s="173"/>
      <c r="AF67" s="173"/>
      <c r="AG67" s="173"/>
      <c r="AH67" s="173"/>
      <c r="AI67" s="173"/>
      <c r="AJ67" s="173"/>
      <c r="AK67" s="173"/>
      <c r="AL67" s="173"/>
      <c r="AM67" s="173"/>
      <c r="AN67" s="321"/>
      <c r="AO67" s="321"/>
      <c r="AP67" s="321"/>
      <c r="AQ67" s="173"/>
      <c r="AR67" s="173"/>
      <c r="AS67" s="173"/>
      <c r="AT67" s="173"/>
      <c r="AU67" s="173"/>
      <c r="AV67" s="321"/>
      <c r="AW67" s="321"/>
      <c r="AX67" s="321"/>
      <c r="AY67" s="321"/>
      <c r="AZ67" s="321"/>
      <c r="BA67" s="321"/>
      <c r="BB67" s="321"/>
      <c r="BC67" s="321"/>
      <c r="BD67" s="321"/>
    </row>
    <row r="68" spans="1:56" s="322" customFormat="1" ht="12.5" hidden="1" x14ac:dyDescent="0.35">
      <c r="A68" s="150" t="s">
        <v>69</v>
      </c>
      <c r="B68" s="172"/>
      <c r="C68" s="172"/>
      <c r="D68" s="172"/>
      <c r="E68" s="172"/>
      <c r="F68" s="172"/>
      <c r="G68" s="172"/>
      <c r="H68" s="172"/>
      <c r="I68" s="172"/>
      <c r="J68" s="172"/>
      <c r="K68" s="172"/>
      <c r="L68" s="172"/>
      <c r="M68" s="172"/>
      <c r="N68" s="172"/>
      <c r="O68" s="172"/>
      <c r="P68" s="172"/>
      <c r="Q68" s="172"/>
      <c r="R68" s="172"/>
      <c r="S68" s="172"/>
      <c r="T68" s="172"/>
      <c r="U68" s="173"/>
      <c r="V68" s="173"/>
      <c r="W68" s="173"/>
      <c r="X68" s="173"/>
      <c r="Y68" s="173"/>
      <c r="Z68" s="173"/>
      <c r="AA68" s="173"/>
      <c r="AB68" s="173"/>
      <c r="AC68" s="173"/>
      <c r="AD68" s="173"/>
      <c r="AE68" s="173"/>
      <c r="AF68" s="173"/>
      <c r="AG68" s="173"/>
      <c r="AH68" s="173"/>
      <c r="AI68" s="173"/>
      <c r="AJ68" s="173"/>
      <c r="AK68" s="173"/>
      <c r="AL68" s="173"/>
      <c r="AM68" s="173"/>
      <c r="AN68" s="321"/>
      <c r="AO68" s="321"/>
      <c r="AP68" s="321"/>
      <c r="AQ68" s="173"/>
      <c r="AR68" s="173"/>
      <c r="AS68" s="173"/>
      <c r="AT68" s="173"/>
      <c r="AU68" s="173"/>
      <c r="AV68" s="321"/>
      <c r="AW68" s="321"/>
      <c r="AX68" s="321"/>
      <c r="AY68" s="321"/>
      <c r="AZ68" s="321"/>
      <c r="BA68" s="321"/>
      <c r="BB68" s="321"/>
      <c r="BC68" s="321"/>
      <c r="BD68" s="321"/>
    </row>
    <row r="69" spans="1:56" s="322" customFormat="1" ht="12.5" hidden="1" x14ac:dyDescent="0.35">
      <c r="A69" s="150" t="s">
        <v>70</v>
      </c>
      <c r="B69" s="172"/>
      <c r="C69" s="172"/>
      <c r="D69" s="172"/>
      <c r="E69" s="172"/>
      <c r="F69" s="172"/>
      <c r="G69" s="172"/>
      <c r="H69" s="172"/>
      <c r="I69" s="172"/>
      <c r="J69" s="172"/>
      <c r="K69" s="172"/>
      <c r="L69" s="172"/>
      <c r="M69" s="172"/>
      <c r="N69" s="172"/>
      <c r="O69" s="172"/>
      <c r="P69" s="172"/>
      <c r="Q69" s="172"/>
      <c r="R69" s="172"/>
      <c r="S69" s="172"/>
      <c r="T69" s="172"/>
      <c r="U69" s="173"/>
      <c r="V69" s="173"/>
      <c r="W69" s="173"/>
      <c r="X69" s="173"/>
      <c r="Y69" s="173"/>
      <c r="Z69" s="173"/>
      <c r="AA69" s="173"/>
      <c r="AB69" s="173"/>
      <c r="AC69" s="173"/>
      <c r="AD69" s="173"/>
      <c r="AE69" s="173"/>
      <c r="AF69" s="173"/>
      <c r="AG69" s="173"/>
      <c r="AH69" s="173"/>
      <c r="AI69" s="173"/>
      <c r="AJ69" s="173"/>
      <c r="AK69" s="173"/>
      <c r="AL69" s="173"/>
      <c r="AM69" s="173"/>
      <c r="AN69" s="321"/>
      <c r="AO69" s="321"/>
      <c r="AP69" s="321"/>
      <c r="AQ69" s="173"/>
      <c r="AR69" s="173"/>
      <c r="AS69" s="173"/>
      <c r="AT69" s="173"/>
      <c r="AU69" s="173"/>
      <c r="AV69" s="321"/>
      <c r="AW69" s="321"/>
      <c r="AX69" s="321"/>
      <c r="AY69" s="321"/>
      <c r="AZ69" s="321"/>
      <c r="BA69" s="321"/>
      <c r="BB69" s="321"/>
      <c r="BC69" s="321"/>
      <c r="BD69" s="321"/>
    </row>
    <row r="70" spans="1:56" s="322" customFormat="1" ht="12.5" hidden="1" x14ac:dyDescent="0.35">
      <c r="A70" s="150" t="s">
        <v>71</v>
      </c>
      <c r="B70" s="172"/>
      <c r="C70" s="172"/>
      <c r="D70" s="172"/>
      <c r="E70" s="172"/>
      <c r="F70" s="172"/>
      <c r="G70" s="172"/>
      <c r="H70" s="172"/>
      <c r="I70" s="172"/>
      <c r="J70" s="172"/>
      <c r="K70" s="172"/>
      <c r="L70" s="172"/>
      <c r="M70" s="172"/>
      <c r="N70" s="172"/>
      <c r="O70" s="172"/>
      <c r="P70" s="172"/>
      <c r="Q70" s="172"/>
      <c r="R70" s="172"/>
      <c r="S70" s="172"/>
      <c r="T70" s="172"/>
      <c r="U70" s="173"/>
      <c r="V70" s="173"/>
      <c r="W70" s="173"/>
      <c r="X70" s="173"/>
      <c r="Y70" s="173"/>
      <c r="Z70" s="173"/>
      <c r="AA70" s="173"/>
      <c r="AB70" s="173"/>
      <c r="AC70" s="173"/>
      <c r="AD70" s="173"/>
      <c r="AE70" s="173"/>
      <c r="AF70" s="173"/>
      <c r="AG70" s="173"/>
      <c r="AH70" s="173"/>
      <c r="AI70" s="173"/>
      <c r="AJ70" s="173"/>
      <c r="AK70" s="173"/>
      <c r="AL70" s="173"/>
      <c r="AM70" s="173"/>
      <c r="AN70" s="321"/>
      <c r="AO70" s="321"/>
      <c r="AP70" s="321"/>
      <c r="AQ70" s="173"/>
      <c r="AR70" s="173"/>
      <c r="AS70" s="173"/>
      <c r="AT70" s="173"/>
      <c r="AU70" s="173"/>
      <c r="AV70" s="321"/>
      <c r="AW70" s="321"/>
      <c r="AX70" s="321"/>
      <c r="AY70" s="321"/>
      <c r="AZ70" s="321"/>
      <c r="BA70" s="321"/>
      <c r="BB70" s="321"/>
      <c r="BC70" s="321"/>
      <c r="BD70" s="321"/>
    </row>
    <row r="71" spans="1:56" s="322" customFormat="1" ht="12.5" hidden="1" x14ac:dyDescent="0.35">
      <c r="A71" s="150" t="s">
        <v>72</v>
      </c>
      <c r="B71" s="172"/>
      <c r="C71" s="172"/>
      <c r="D71" s="172"/>
      <c r="E71" s="172"/>
      <c r="F71" s="172"/>
      <c r="G71" s="172"/>
      <c r="H71" s="172"/>
      <c r="I71" s="172"/>
      <c r="J71" s="172"/>
      <c r="K71" s="172"/>
      <c r="L71" s="172"/>
      <c r="M71" s="172"/>
      <c r="N71" s="172"/>
      <c r="O71" s="172"/>
      <c r="P71" s="172"/>
      <c r="Q71" s="172"/>
      <c r="R71" s="172"/>
      <c r="S71" s="172"/>
      <c r="T71" s="172"/>
      <c r="U71" s="173"/>
      <c r="V71" s="173"/>
      <c r="W71" s="173"/>
      <c r="X71" s="173"/>
      <c r="Y71" s="173"/>
      <c r="Z71" s="173"/>
      <c r="AA71" s="173"/>
      <c r="AB71" s="173"/>
      <c r="AC71" s="173"/>
      <c r="AD71" s="173"/>
      <c r="AE71" s="173"/>
      <c r="AF71" s="173"/>
      <c r="AG71" s="173"/>
      <c r="AH71" s="173"/>
      <c r="AI71" s="173"/>
      <c r="AJ71" s="173"/>
      <c r="AK71" s="173"/>
      <c r="AL71" s="173"/>
      <c r="AM71" s="173"/>
      <c r="AN71" s="321"/>
      <c r="AO71" s="321"/>
      <c r="AP71" s="321"/>
      <c r="AQ71" s="173"/>
      <c r="AR71" s="173"/>
      <c r="AS71" s="173"/>
      <c r="AT71" s="173"/>
      <c r="AU71" s="173"/>
      <c r="AV71" s="321"/>
      <c r="AW71" s="321"/>
      <c r="AX71" s="321"/>
      <c r="AY71" s="321"/>
      <c r="AZ71" s="321"/>
      <c r="BA71" s="321"/>
      <c r="BB71" s="321"/>
      <c r="BC71" s="321"/>
      <c r="BD71" s="321"/>
    </row>
    <row r="72" spans="1:56" s="322" customFormat="1" ht="12.5" hidden="1" x14ac:dyDescent="0.35">
      <c r="A72" s="150" t="s">
        <v>73</v>
      </c>
      <c r="B72" s="172"/>
      <c r="C72" s="172"/>
      <c r="D72" s="172"/>
      <c r="E72" s="172"/>
      <c r="F72" s="172"/>
      <c r="G72" s="172"/>
      <c r="H72" s="172"/>
      <c r="I72" s="172"/>
      <c r="J72" s="172"/>
      <c r="K72" s="172"/>
      <c r="L72" s="172"/>
      <c r="M72" s="172"/>
      <c r="N72" s="172"/>
      <c r="O72" s="172"/>
      <c r="P72" s="172"/>
      <c r="Q72" s="172"/>
      <c r="R72" s="172"/>
      <c r="S72" s="172"/>
      <c r="T72" s="172"/>
      <c r="U72" s="173"/>
      <c r="V72" s="173"/>
      <c r="W72" s="173"/>
      <c r="X72" s="173"/>
      <c r="Y72" s="173"/>
      <c r="Z72" s="173"/>
      <c r="AA72" s="173"/>
      <c r="AB72" s="173"/>
      <c r="AC72" s="173"/>
      <c r="AD72" s="173"/>
      <c r="AE72" s="173"/>
      <c r="AF72" s="173"/>
      <c r="AG72" s="173"/>
      <c r="AH72" s="173"/>
      <c r="AI72" s="173"/>
      <c r="AJ72" s="173"/>
      <c r="AK72" s="173"/>
      <c r="AL72" s="173"/>
      <c r="AM72" s="173"/>
      <c r="AN72" s="321"/>
      <c r="AO72" s="321"/>
      <c r="AP72" s="321"/>
      <c r="AQ72" s="173"/>
      <c r="AR72" s="173"/>
      <c r="AS72" s="173"/>
      <c r="AT72" s="173"/>
      <c r="AU72" s="173"/>
      <c r="AV72" s="321"/>
      <c r="AW72" s="321"/>
      <c r="AX72" s="321"/>
      <c r="AY72" s="321"/>
      <c r="AZ72" s="321"/>
      <c r="BA72" s="321"/>
      <c r="BB72" s="321"/>
      <c r="BC72" s="321"/>
      <c r="BD72" s="321"/>
    </row>
    <row r="73" spans="1:56" s="322" customFormat="1" ht="12.5" hidden="1" x14ac:dyDescent="0.35">
      <c r="A73" s="150" t="s">
        <v>74</v>
      </c>
      <c r="B73" s="172"/>
      <c r="C73" s="172"/>
      <c r="D73" s="172"/>
      <c r="E73" s="172"/>
      <c r="F73" s="172"/>
      <c r="G73" s="172"/>
      <c r="H73" s="172"/>
      <c r="I73" s="172"/>
      <c r="J73" s="172"/>
      <c r="K73" s="172"/>
      <c r="L73" s="172"/>
      <c r="M73" s="172"/>
      <c r="N73" s="172"/>
      <c r="O73" s="172"/>
      <c r="P73" s="172"/>
      <c r="Q73" s="172"/>
      <c r="R73" s="172"/>
      <c r="S73" s="172"/>
      <c r="T73" s="172"/>
      <c r="U73" s="173"/>
      <c r="V73" s="173"/>
      <c r="W73" s="173"/>
      <c r="X73" s="173"/>
      <c r="Y73" s="173"/>
      <c r="Z73" s="173"/>
      <c r="AA73" s="173"/>
      <c r="AB73" s="173"/>
      <c r="AC73" s="173"/>
      <c r="AD73" s="173"/>
      <c r="AE73" s="173"/>
      <c r="AF73" s="173"/>
      <c r="AG73" s="173"/>
      <c r="AH73" s="173"/>
      <c r="AI73" s="173"/>
      <c r="AJ73" s="173"/>
      <c r="AK73" s="173"/>
      <c r="AL73" s="173"/>
      <c r="AM73" s="173"/>
      <c r="AN73" s="321"/>
      <c r="AO73" s="321"/>
      <c r="AP73" s="321"/>
      <c r="AQ73" s="173"/>
      <c r="AR73" s="173"/>
      <c r="AS73" s="173"/>
      <c r="AT73" s="173"/>
      <c r="AU73" s="173"/>
      <c r="AV73" s="321"/>
      <c r="AW73" s="321"/>
      <c r="AX73" s="321"/>
      <c r="AY73" s="321"/>
      <c r="AZ73" s="321"/>
      <c r="BA73" s="321"/>
      <c r="BB73" s="321"/>
      <c r="BC73" s="321"/>
      <c r="BD73" s="321"/>
    </row>
    <row r="74" spans="1:56" s="322" customFormat="1" ht="12.5" hidden="1" x14ac:dyDescent="0.35">
      <c r="A74" s="150" t="s">
        <v>75</v>
      </c>
      <c r="B74" s="172"/>
      <c r="C74" s="172"/>
      <c r="D74" s="172"/>
      <c r="E74" s="172"/>
      <c r="F74" s="172"/>
      <c r="G74" s="172"/>
      <c r="H74" s="172"/>
      <c r="I74" s="172"/>
      <c r="J74" s="172"/>
      <c r="K74" s="172"/>
      <c r="L74" s="172"/>
      <c r="M74" s="172"/>
      <c r="N74" s="172"/>
      <c r="O74" s="172"/>
      <c r="P74" s="172"/>
      <c r="Q74" s="172"/>
      <c r="R74" s="172"/>
      <c r="S74" s="172"/>
      <c r="T74" s="172"/>
      <c r="U74" s="173"/>
      <c r="V74" s="173"/>
      <c r="W74" s="173"/>
      <c r="X74" s="173"/>
      <c r="Y74" s="173"/>
      <c r="Z74" s="173"/>
      <c r="AA74" s="173"/>
      <c r="AB74" s="173"/>
      <c r="AC74" s="173"/>
      <c r="AD74" s="173"/>
      <c r="AE74" s="173"/>
      <c r="AF74" s="173"/>
      <c r="AG74" s="173"/>
      <c r="AH74" s="173"/>
      <c r="AI74" s="173"/>
      <c r="AJ74" s="173"/>
      <c r="AK74" s="173"/>
      <c r="AL74" s="173"/>
      <c r="AM74" s="173"/>
      <c r="AN74" s="321"/>
      <c r="AO74" s="321"/>
      <c r="AP74" s="321"/>
      <c r="AQ74" s="173"/>
      <c r="AR74" s="173"/>
      <c r="AS74" s="173"/>
      <c r="AT74" s="173"/>
      <c r="AU74" s="173"/>
      <c r="AV74" s="321"/>
      <c r="AW74" s="321"/>
      <c r="AX74" s="321"/>
      <c r="AY74" s="321"/>
      <c r="AZ74" s="321"/>
      <c r="BA74" s="321"/>
      <c r="BB74" s="321"/>
      <c r="BC74" s="321"/>
      <c r="BD74" s="321"/>
    </row>
    <row r="75" spans="1:56" s="322" customFormat="1" ht="12.5" hidden="1" x14ac:dyDescent="0.35">
      <c r="A75" s="150" t="s">
        <v>76</v>
      </c>
      <c r="B75" s="172"/>
      <c r="C75" s="172"/>
      <c r="D75" s="172"/>
      <c r="E75" s="172"/>
      <c r="F75" s="172"/>
      <c r="G75" s="172"/>
      <c r="H75" s="172"/>
      <c r="I75" s="172"/>
      <c r="J75" s="172"/>
      <c r="K75" s="172"/>
      <c r="L75" s="172"/>
      <c r="M75" s="172"/>
      <c r="N75" s="172"/>
      <c r="O75" s="172"/>
      <c r="P75" s="172"/>
      <c r="Q75" s="172"/>
      <c r="R75" s="172"/>
      <c r="S75" s="172"/>
      <c r="T75" s="172"/>
      <c r="U75" s="173"/>
      <c r="V75" s="173"/>
      <c r="W75" s="173"/>
      <c r="X75" s="173"/>
      <c r="Y75" s="173"/>
      <c r="Z75" s="173"/>
      <c r="AA75" s="173"/>
      <c r="AB75" s="173"/>
      <c r="AC75" s="173"/>
      <c r="AD75" s="173"/>
      <c r="AE75" s="173"/>
      <c r="AF75" s="173"/>
      <c r="AG75" s="173"/>
      <c r="AH75" s="173"/>
      <c r="AI75" s="173"/>
      <c r="AJ75" s="173"/>
      <c r="AK75" s="173"/>
      <c r="AL75" s="173"/>
      <c r="AM75" s="173"/>
      <c r="AN75" s="321"/>
      <c r="AO75" s="321"/>
      <c r="AP75" s="321"/>
      <c r="AQ75" s="173"/>
      <c r="AR75" s="173"/>
      <c r="AS75" s="173"/>
      <c r="AT75" s="173"/>
      <c r="AU75" s="173"/>
      <c r="AV75" s="321"/>
      <c r="AW75" s="321"/>
      <c r="AX75" s="321"/>
      <c r="AY75" s="321"/>
      <c r="AZ75" s="321"/>
      <c r="BA75" s="321"/>
      <c r="BB75" s="321"/>
      <c r="BC75" s="321"/>
      <c r="BD75" s="321"/>
    </row>
    <row r="76" spans="1:56" s="322" customFormat="1" ht="12.5" hidden="1" x14ac:dyDescent="0.35">
      <c r="A76" s="150" t="s">
        <v>77</v>
      </c>
      <c r="B76" s="172"/>
      <c r="C76" s="172"/>
      <c r="D76" s="172"/>
      <c r="E76" s="172"/>
      <c r="F76" s="172"/>
      <c r="G76" s="172"/>
      <c r="H76" s="172"/>
      <c r="I76" s="172"/>
      <c r="J76" s="172"/>
      <c r="K76" s="172"/>
      <c r="L76" s="172"/>
      <c r="M76" s="172"/>
      <c r="N76" s="172"/>
      <c r="O76" s="172"/>
      <c r="P76" s="172"/>
      <c r="Q76" s="172"/>
      <c r="R76" s="172"/>
      <c r="S76" s="172"/>
      <c r="T76" s="172"/>
      <c r="U76" s="173"/>
      <c r="V76" s="173"/>
      <c r="W76" s="173"/>
      <c r="X76" s="173"/>
      <c r="Y76" s="173"/>
      <c r="Z76" s="173"/>
      <c r="AA76" s="173"/>
      <c r="AB76" s="173"/>
      <c r="AC76" s="173"/>
      <c r="AD76" s="173"/>
      <c r="AE76" s="173"/>
      <c r="AF76" s="173"/>
      <c r="AG76" s="173"/>
      <c r="AH76" s="173"/>
      <c r="AI76" s="173"/>
      <c r="AJ76" s="173"/>
      <c r="AK76" s="173"/>
      <c r="AL76" s="173"/>
      <c r="AM76" s="173"/>
      <c r="AN76" s="321"/>
      <c r="AO76" s="321"/>
      <c r="AP76" s="321"/>
      <c r="AQ76" s="173"/>
      <c r="AR76" s="173"/>
      <c r="AS76" s="173"/>
      <c r="AT76" s="173"/>
      <c r="AU76" s="173"/>
      <c r="AV76" s="321"/>
      <c r="AW76" s="321"/>
      <c r="AX76" s="321"/>
      <c r="AY76" s="321"/>
      <c r="AZ76" s="321"/>
      <c r="BA76" s="321"/>
      <c r="BB76" s="321"/>
      <c r="BC76" s="321"/>
      <c r="BD76" s="321"/>
    </row>
    <row r="77" spans="1:56" s="322" customFormat="1" ht="12.5" hidden="1" x14ac:dyDescent="0.35">
      <c r="A77" s="150" t="s">
        <v>78</v>
      </c>
      <c r="B77" s="172"/>
      <c r="C77" s="172"/>
      <c r="D77" s="172"/>
      <c r="E77" s="172"/>
      <c r="F77" s="172"/>
      <c r="G77" s="172"/>
      <c r="H77" s="172"/>
      <c r="I77" s="172"/>
      <c r="J77" s="172"/>
      <c r="K77" s="172"/>
      <c r="L77" s="172"/>
      <c r="M77" s="172"/>
      <c r="N77" s="172"/>
      <c r="O77" s="172"/>
      <c r="P77" s="172"/>
      <c r="Q77" s="172"/>
      <c r="R77" s="172"/>
      <c r="S77" s="172"/>
      <c r="T77" s="172"/>
      <c r="U77" s="173"/>
      <c r="V77" s="173"/>
      <c r="W77" s="173"/>
      <c r="X77" s="173"/>
      <c r="Y77" s="173"/>
      <c r="Z77" s="173"/>
      <c r="AA77" s="173"/>
      <c r="AB77" s="173"/>
      <c r="AC77" s="173"/>
      <c r="AD77" s="173"/>
      <c r="AE77" s="173"/>
      <c r="AF77" s="173"/>
      <c r="AG77" s="173"/>
      <c r="AH77" s="173"/>
      <c r="AI77" s="173"/>
      <c r="AJ77" s="173"/>
      <c r="AK77" s="173"/>
      <c r="AL77" s="173"/>
      <c r="AM77" s="173"/>
      <c r="AN77" s="321"/>
      <c r="AO77" s="321"/>
      <c r="AP77" s="321"/>
      <c r="AQ77" s="173"/>
      <c r="AR77" s="173"/>
      <c r="AS77" s="173"/>
      <c r="AT77" s="173"/>
      <c r="AU77" s="173"/>
      <c r="AV77" s="321"/>
      <c r="AW77" s="321"/>
      <c r="AX77" s="321"/>
      <c r="AY77" s="321"/>
      <c r="AZ77" s="321"/>
      <c r="BA77" s="321"/>
      <c r="BB77" s="321"/>
      <c r="BC77" s="321"/>
      <c r="BD77" s="321"/>
    </row>
    <row r="78" spans="1:56" s="322" customFormat="1" ht="12.5" hidden="1" x14ac:dyDescent="0.35">
      <c r="A78" s="150" t="s">
        <v>79</v>
      </c>
      <c r="B78" s="172"/>
      <c r="C78" s="172"/>
      <c r="D78" s="172"/>
      <c r="E78" s="172"/>
      <c r="F78" s="172"/>
      <c r="G78" s="172"/>
      <c r="H78" s="172"/>
      <c r="I78" s="172"/>
      <c r="J78" s="172"/>
      <c r="K78" s="172"/>
      <c r="L78" s="172"/>
      <c r="M78" s="172"/>
      <c r="N78" s="172"/>
      <c r="O78" s="172"/>
      <c r="P78" s="172"/>
      <c r="Q78" s="172"/>
      <c r="R78" s="172"/>
      <c r="S78" s="172"/>
      <c r="T78" s="172"/>
      <c r="U78" s="173"/>
      <c r="V78" s="173"/>
      <c r="W78" s="173"/>
      <c r="X78" s="173"/>
      <c r="Y78" s="173"/>
      <c r="Z78" s="173"/>
      <c r="AA78" s="173"/>
      <c r="AB78" s="173"/>
      <c r="AC78" s="173"/>
      <c r="AD78" s="173"/>
      <c r="AE78" s="173"/>
      <c r="AF78" s="173"/>
      <c r="AG78" s="173"/>
      <c r="AH78" s="173"/>
      <c r="AI78" s="173"/>
      <c r="AJ78" s="173"/>
      <c r="AK78" s="173"/>
      <c r="AL78" s="173"/>
      <c r="AM78" s="173"/>
      <c r="AN78" s="321"/>
      <c r="AO78" s="321"/>
      <c r="AP78" s="321"/>
      <c r="AQ78" s="173"/>
      <c r="AR78" s="173"/>
      <c r="AS78" s="173"/>
      <c r="AT78" s="173"/>
      <c r="AU78" s="173"/>
      <c r="AV78" s="321"/>
      <c r="AW78" s="321"/>
      <c r="AX78" s="321"/>
      <c r="AY78" s="321"/>
      <c r="AZ78" s="321"/>
      <c r="BA78" s="321"/>
      <c r="BB78" s="321"/>
      <c r="BC78" s="321"/>
      <c r="BD78" s="321"/>
    </row>
    <row r="79" spans="1:56" s="322" customFormat="1" ht="12.5" hidden="1" x14ac:dyDescent="0.35">
      <c r="A79" s="150" t="s">
        <v>80</v>
      </c>
      <c r="B79" s="172"/>
      <c r="C79" s="172"/>
      <c r="D79" s="172"/>
      <c r="E79" s="172"/>
      <c r="F79" s="172"/>
      <c r="G79" s="172"/>
      <c r="H79" s="172"/>
      <c r="I79" s="172"/>
      <c r="J79" s="172"/>
      <c r="K79" s="172"/>
      <c r="L79" s="172"/>
      <c r="M79" s="172"/>
      <c r="N79" s="172"/>
      <c r="O79" s="172"/>
      <c r="P79" s="172"/>
      <c r="Q79" s="172"/>
      <c r="R79" s="172"/>
      <c r="S79" s="172"/>
      <c r="T79" s="172"/>
      <c r="U79" s="173"/>
      <c r="V79" s="173"/>
      <c r="W79" s="173"/>
      <c r="X79" s="173"/>
      <c r="Y79" s="173"/>
      <c r="Z79" s="173"/>
      <c r="AA79" s="173"/>
      <c r="AB79" s="173"/>
      <c r="AC79" s="173"/>
      <c r="AD79" s="173"/>
      <c r="AE79" s="173"/>
      <c r="AF79" s="173"/>
      <c r="AG79" s="173"/>
      <c r="AH79" s="173"/>
      <c r="AI79" s="173"/>
      <c r="AJ79" s="173"/>
      <c r="AK79" s="173"/>
      <c r="AL79" s="173"/>
      <c r="AM79" s="173"/>
      <c r="AN79" s="321"/>
      <c r="AO79" s="321"/>
      <c r="AP79" s="321"/>
      <c r="AQ79" s="173"/>
      <c r="AR79" s="173"/>
      <c r="AS79" s="173"/>
      <c r="AT79" s="173"/>
      <c r="AU79" s="173"/>
      <c r="AV79" s="321"/>
      <c r="AW79" s="321"/>
      <c r="AX79" s="321"/>
      <c r="AY79" s="321"/>
      <c r="AZ79" s="321"/>
      <c r="BA79" s="321"/>
      <c r="BB79" s="321"/>
      <c r="BC79" s="321"/>
      <c r="BD79" s="321"/>
    </row>
    <row r="80" spans="1:56" s="322" customFormat="1" ht="12.5" hidden="1" x14ac:dyDescent="0.35">
      <c r="A80" s="150" t="s">
        <v>81</v>
      </c>
      <c r="B80" s="172"/>
      <c r="C80" s="172"/>
      <c r="D80" s="172"/>
      <c r="E80" s="172"/>
      <c r="F80" s="172"/>
      <c r="G80" s="172"/>
      <c r="H80" s="172"/>
      <c r="I80" s="172"/>
      <c r="J80" s="172"/>
      <c r="K80" s="172"/>
      <c r="L80" s="172"/>
      <c r="M80" s="172"/>
      <c r="N80" s="172"/>
      <c r="O80" s="172"/>
      <c r="P80" s="172"/>
      <c r="Q80" s="172"/>
      <c r="R80" s="172"/>
      <c r="S80" s="172"/>
      <c r="T80" s="172"/>
      <c r="U80" s="173"/>
      <c r="V80" s="173"/>
      <c r="W80" s="173"/>
      <c r="X80" s="173"/>
      <c r="Y80" s="173"/>
      <c r="Z80" s="173"/>
      <c r="AA80" s="173"/>
      <c r="AB80" s="173"/>
      <c r="AC80" s="173"/>
      <c r="AD80" s="173"/>
      <c r="AE80" s="173"/>
      <c r="AF80" s="173"/>
      <c r="AG80" s="173"/>
      <c r="AH80" s="173"/>
      <c r="AI80" s="173"/>
      <c r="AJ80" s="173"/>
      <c r="AK80" s="173"/>
      <c r="AL80" s="173"/>
      <c r="AM80" s="173"/>
      <c r="AN80" s="321"/>
      <c r="AO80" s="321"/>
      <c r="AP80" s="321"/>
      <c r="AQ80" s="173"/>
      <c r="AR80" s="173"/>
      <c r="AS80" s="173"/>
      <c r="AT80" s="173"/>
      <c r="AU80" s="173"/>
      <c r="AV80" s="321"/>
      <c r="AW80" s="321"/>
      <c r="AX80" s="321"/>
      <c r="AY80" s="321"/>
      <c r="AZ80" s="321"/>
      <c r="BA80" s="321"/>
      <c r="BB80" s="321"/>
      <c r="BC80" s="321"/>
      <c r="BD80" s="321"/>
    </row>
    <row r="81" spans="1:56" s="322" customFormat="1" ht="12.5" hidden="1" x14ac:dyDescent="0.35">
      <c r="A81" s="150" t="s">
        <v>82</v>
      </c>
      <c r="B81" s="172"/>
      <c r="C81" s="172"/>
      <c r="D81" s="172"/>
      <c r="E81" s="172"/>
      <c r="F81" s="172"/>
      <c r="G81" s="172"/>
      <c r="H81" s="172"/>
      <c r="I81" s="172"/>
      <c r="J81" s="172"/>
      <c r="K81" s="172"/>
      <c r="L81" s="172"/>
      <c r="M81" s="172"/>
      <c r="N81" s="172"/>
      <c r="O81" s="172"/>
      <c r="P81" s="172"/>
      <c r="Q81" s="172"/>
      <c r="R81" s="172"/>
      <c r="S81" s="172"/>
      <c r="T81" s="172"/>
      <c r="U81" s="173"/>
      <c r="V81" s="173"/>
      <c r="W81" s="173"/>
      <c r="X81" s="173"/>
      <c r="Y81" s="173"/>
      <c r="Z81" s="173"/>
      <c r="AA81" s="173"/>
      <c r="AB81" s="173"/>
      <c r="AC81" s="173"/>
      <c r="AD81" s="173"/>
      <c r="AE81" s="173"/>
      <c r="AF81" s="173"/>
      <c r="AG81" s="173"/>
      <c r="AH81" s="173"/>
      <c r="AI81" s="173"/>
      <c r="AJ81" s="173"/>
      <c r="AK81" s="173"/>
      <c r="AL81" s="173"/>
      <c r="AM81" s="173"/>
      <c r="AN81" s="321"/>
      <c r="AO81" s="321"/>
      <c r="AP81" s="321"/>
      <c r="AQ81" s="173"/>
      <c r="AR81" s="173"/>
      <c r="AS81" s="173"/>
      <c r="AT81" s="173"/>
      <c r="AU81" s="173"/>
      <c r="AV81" s="321"/>
      <c r="AW81" s="321"/>
      <c r="AX81" s="321"/>
      <c r="AY81" s="321"/>
      <c r="AZ81" s="321"/>
      <c r="BA81" s="321"/>
      <c r="BB81" s="321"/>
      <c r="BC81" s="321"/>
      <c r="BD81" s="321"/>
    </row>
    <row r="82" spans="1:56" s="322" customFormat="1" ht="12.5" hidden="1" x14ac:dyDescent="0.35">
      <c r="A82" s="150" t="s">
        <v>83</v>
      </c>
      <c r="B82" s="172"/>
      <c r="C82" s="172"/>
      <c r="D82" s="172"/>
      <c r="E82" s="172"/>
      <c r="F82" s="172"/>
      <c r="G82" s="172"/>
      <c r="H82" s="172"/>
      <c r="I82" s="172"/>
      <c r="J82" s="172"/>
      <c r="K82" s="172"/>
      <c r="L82" s="172"/>
      <c r="M82" s="172"/>
      <c r="N82" s="172"/>
      <c r="O82" s="172"/>
      <c r="P82" s="172"/>
      <c r="Q82" s="172"/>
      <c r="R82" s="172"/>
      <c r="S82" s="172"/>
      <c r="T82" s="172"/>
      <c r="U82" s="173"/>
      <c r="V82" s="173"/>
      <c r="W82" s="173"/>
      <c r="X82" s="173"/>
      <c r="Y82" s="173"/>
      <c r="Z82" s="173"/>
      <c r="AA82" s="173"/>
      <c r="AB82" s="173"/>
      <c r="AC82" s="173"/>
      <c r="AD82" s="173"/>
      <c r="AE82" s="173"/>
      <c r="AF82" s="173"/>
      <c r="AG82" s="173"/>
      <c r="AH82" s="173"/>
      <c r="AI82" s="173"/>
      <c r="AJ82" s="173"/>
      <c r="AK82" s="173"/>
      <c r="AL82" s="173"/>
      <c r="AM82" s="173"/>
      <c r="AN82" s="321"/>
      <c r="AO82" s="321"/>
      <c r="AP82" s="321"/>
      <c r="AQ82" s="173"/>
      <c r="AR82" s="173"/>
      <c r="AS82" s="173"/>
      <c r="AT82" s="173"/>
      <c r="AU82" s="173"/>
      <c r="AV82" s="321"/>
      <c r="AW82" s="321"/>
      <c r="AX82" s="321"/>
      <c r="AY82" s="321"/>
      <c r="AZ82" s="321"/>
      <c r="BA82" s="321"/>
      <c r="BB82" s="321"/>
      <c r="BC82" s="321"/>
      <c r="BD82" s="321"/>
    </row>
    <row r="83" spans="1:56" s="322" customFormat="1" ht="12.5" hidden="1" x14ac:dyDescent="0.35">
      <c r="A83" s="150" t="s">
        <v>84</v>
      </c>
      <c r="B83" s="172"/>
      <c r="C83" s="172"/>
      <c r="D83" s="172"/>
      <c r="E83" s="172"/>
      <c r="F83" s="172"/>
      <c r="G83" s="172"/>
      <c r="H83" s="172"/>
      <c r="I83" s="172"/>
      <c r="J83" s="172"/>
      <c r="K83" s="172"/>
      <c r="L83" s="172"/>
      <c r="M83" s="172"/>
      <c r="N83" s="172"/>
      <c r="O83" s="172"/>
      <c r="P83" s="172"/>
      <c r="Q83" s="172"/>
      <c r="R83" s="172"/>
      <c r="S83" s="172"/>
      <c r="T83" s="172"/>
      <c r="U83" s="173"/>
      <c r="V83" s="173"/>
      <c r="W83" s="173"/>
      <c r="X83" s="173"/>
      <c r="Y83" s="173"/>
      <c r="Z83" s="173"/>
      <c r="AA83" s="173"/>
      <c r="AB83" s="173"/>
      <c r="AC83" s="173"/>
      <c r="AD83" s="173"/>
      <c r="AE83" s="173"/>
      <c r="AF83" s="173"/>
      <c r="AG83" s="173"/>
      <c r="AH83" s="173"/>
      <c r="AI83" s="173"/>
      <c r="AJ83" s="173"/>
      <c r="AK83" s="173"/>
      <c r="AL83" s="173"/>
      <c r="AM83" s="173"/>
      <c r="AN83" s="321"/>
      <c r="AO83" s="321"/>
      <c r="AP83" s="321"/>
      <c r="AQ83" s="173"/>
      <c r="AR83" s="173"/>
      <c r="AS83" s="173"/>
      <c r="AT83" s="173"/>
      <c r="AU83" s="173"/>
      <c r="AV83" s="321"/>
      <c r="AW83" s="321"/>
      <c r="AX83" s="321"/>
      <c r="AY83" s="321"/>
      <c r="AZ83" s="321"/>
      <c r="BA83" s="321"/>
      <c r="BB83" s="321"/>
      <c r="BC83" s="321"/>
      <c r="BD83" s="321"/>
    </row>
    <row r="84" spans="1:56" s="322" customFormat="1" ht="12.5" hidden="1" x14ac:dyDescent="0.35">
      <c r="A84" s="150" t="s">
        <v>85</v>
      </c>
      <c r="B84" s="172"/>
      <c r="C84" s="172"/>
      <c r="D84" s="172"/>
      <c r="E84" s="172"/>
      <c r="F84" s="172"/>
      <c r="G84" s="172"/>
      <c r="H84" s="172"/>
      <c r="I84" s="172"/>
      <c r="J84" s="172"/>
      <c r="K84" s="172"/>
      <c r="L84" s="172"/>
      <c r="M84" s="172"/>
      <c r="N84" s="172"/>
      <c r="O84" s="172"/>
      <c r="P84" s="172"/>
      <c r="Q84" s="172"/>
      <c r="R84" s="172"/>
      <c r="S84" s="172"/>
      <c r="T84" s="172"/>
      <c r="U84" s="173"/>
      <c r="V84" s="173"/>
      <c r="W84" s="173"/>
      <c r="X84" s="173"/>
      <c r="Y84" s="173"/>
      <c r="Z84" s="173"/>
      <c r="AA84" s="173"/>
      <c r="AB84" s="173"/>
      <c r="AC84" s="173"/>
      <c r="AD84" s="173"/>
      <c r="AE84" s="173"/>
      <c r="AF84" s="173"/>
      <c r="AG84" s="173"/>
      <c r="AH84" s="173"/>
      <c r="AI84" s="173"/>
      <c r="AJ84" s="173"/>
      <c r="AK84" s="173"/>
      <c r="AL84" s="173"/>
      <c r="AM84" s="173"/>
      <c r="AN84" s="321"/>
      <c r="AO84" s="321"/>
      <c r="AP84" s="321"/>
      <c r="AQ84" s="173"/>
      <c r="AR84" s="173"/>
      <c r="AS84" s="173"/>
      <c r="AT84" s="173"/>
      <c r="AU84" s="173"/>
      <c r="AV84" s="321"/>
      <c r="AW84" s="321"/>
      <c r="AX84" s="321"/>
      <c r="AY84" s="321"/>
      <c r="AZ84" s="321"/>
      <c r="BA84" s="321"/>
      <c r="BB84" s="321"/>
      <c r="BC84" s="321"/>
      <c r="BD84" s="321"/>
    </row>
    <row r="85" spans="1:56" s="322" customFormat="1" ht="12.5" hidden="1" x14ac:dyDescent="0.35">
      <c r="A85" s="150" t="s">
        <v>86</v>
      </c>
      <c r="B85" s="172"/>
      <c r="C85" s="172"/>
      <c r="D85" s="172"/>
      <c r="E85" s="172"/>
      <c r="F85" s="172"/>
      <c r="G85" s="172"/>
      <c r="H85" s="172"/>
      <c r="I85" s="172"/>
      <c r="J85" s="172"/>
      <c r="K85" s="172"/>
      <c r="L85" s="172"/>
      <c r="M85" s="172"/>
      <c r="N85" s="172"/>
      <c r="O85" s="172"/>
      <c r="P85" s="172"/>
      <c r="Q85" s="172"/>
      <c r="R85" s="172"/>
      <c r="S85" s="172"/>
      <c r="T85" s="172"/>
      <c r="U85" s="173"/>
      <c r="V85" s="173"/>
      <c r="W85" s="173"/>
      <c r="X85" s="173"/>
      <c r="Y85" s="173"/>
      <c r="Z85" s="173"/>
      <c r="AA85" s="173"/>
      <c r="AB85" s="173"/>
      <c r="AC85" s="173"/>
      <c r="AD85" s="173"/>
      <c r="AE85" s="173"/>
      <c r="AF85" s="173"/>
      <c r="AG85" s="173"/>
      <c r="AH85" s="173"/>
      <c r="AI85" s="173"/>
      <c r="AJ85" s="173"/>
      <c r="AK85" s="173"/>
      <c r="AL85" s="173"/>
      <c r="AM85" s="173"/>
      <c r="AN85" s="321"/>
      <c r="AO85" s="321"/>
      <c r="AP85" s="321"/>
      <c r="AQ85" s="173"/>
      <c r="AR85" s="173"/>
      <c r="AS85" s="173"/>
      <c r="AT85" s="173"/>
      <c r="AU85" s="173"/>
      <c r="AV85" s="321"/>
      <c r="AW85" s="321"/>
      <c r="AX85" s="321"/>
      <c r="AY85" s="321"/>
      <c r="AZ85" s="321"/>
      <c r="BA85" s="321"/>
      <c r="BB85" s="321"/>
      <c r="BC85" s="321"/>
      <c r="BD85" s="321"/>
    </row>
    <row r="86" spans="1:56" s="322" customFormat="1" ht="12.5" hidden="1" x14ac:dyDescent="0.35">
      <c r="A86" s="150" t="s">
        <v>87</v>
      </c>
      <c r="B86" s="172"/>
      <c r="C86" s="172"/>
      <c r="D86" s="172"/>
      <c r="E86" s="172"/>
      <c r="F86" s="172"/>
      <c r="G86" s="172"/>
      <c r="H86" s="172"/>
      <c r="I86" s="172"/>
      <c r="J86" s="172"/>
      <c r="K86" s="172"/>
      <c r="L86" s="172"/>
      <c r="M86" s="172"/>
      <c r="N86" s="172"/>
      <c r="O86" s="172"/>
      <c r="P86" s="172"/>
      <c r="Q86" s="172"/>
      <c r="R86" s="172"/>
      <c r="S86" s="172"/>
      <c r="T86" s="172"/>
      <c r="U86" s="173"/>
      <c r="V86" s="173"/>
      <c r="W86" s="173"/>
      <c r="X86" s="173"/>
      <c r="Y86" s="173"/>
      <c r="Z86" s="173"/>
      <c r="AA86" s="173"/>
      <c r="AB86" s="173"/>
      <c r="AC86" s="173"/>
      <c r="AD86" s="173"/>
      <c r="AE86" s="173"/>
      <c r="AF86" s="173"/>
      <c r="AG86" s="173"/>
      <c r="AH86" s="173"/>
      <c r="AI86" s="173"/>
      <c r="AJ86" s="173"/>
      <c r="AK86" s="173"/>
      <c r="AL86" s="173"/>
      <c r="AM86" s="173"/>
      <c r="AN86" s="321"/>
      <c r="AO86" s="321"/>
      <c r="AP86" s="321"/>
      <c r="AQ86" s="173"/>
      <c r="AR86" s="173"/>
      <c r="AS86" s="173"/>
      <c r="AT86" s="173"/>
      <c r="AU86" s="173"/>
      <c r="AV86" s="321"/>
      <c r="AW86" s="321"/>
      <c r="AX86" s="321"/>
      <c r="AY86" s="321"/>
      <c r="AZ86" s="321"/>
      <c r="BA86" s="321"/>
      <c r="BB86" s="321"/>
      <c r="BC86" s="321"/>
      <c r="BD86" s="321"/>
    </row>
    <row r="87" spans="1:56" s="322" customFormat="1" ht="12.5" hidden="1" x14ac:dyDescent="0.35">
      <c r="A87" s="150" t="s">
        <v>88</v>
      </c>
      <c r="B87" s="172"/>
      <c r="C87" s="172"/>
      <c r="D87" s="172"/>
      <c r="E87" s="172"/>
      <c r="F87" s="172"/>
      <c r="G87" s="172"/>
      <c r="H87" s="172"/>
      <c r="I87" s="172"/>
      <c r="J87" s="172"/>
      <c r="K87" s="172"/>
      <c r="L87" s="172"/>
      <c r="M87" s="172"/>
      <c r="N87" s="172"/>
      <c r="O87" s="172"/>
      <c r="P87" s="172"/>
      <c r="Q87" s="172"/>
      <c r="R87" s="172"/>
      <c r="S87" s="172"/>
      <c r="T87" s="172"/>
      <c r="U87" s="173"/>
      <c r="V87" s="173"/>
      <c r="W87" s="173"/>
      <c r="X87" s="173"/>
      <c r="Y87" s="173"/>
      <c r="Z87" s="173"/>
      <c r="AA87" s="173"/>
      <c r="AB87" s="173"/>
      <c r="AC87" s="173"/>
      <c r="AD87" s="173"/>
      <c r="AE87" s="173"/>
      <c r="AF87" s="173"/>
      <c r="AG87" s="173"/>
      <c r="AH87" s="173"/>
      <c r="AI87" s="173"/>
      <c r="AJ87" s="173"/>
      <c r="AK87" s="173"/>
      <c r="AL87" s="173"/>
      <c r="AM87" s="173"/>
      <c r="AN87" s="321"/>
      <c r="AO87" s="321"/>
      <c r="AP87" s="321"/>
      <c r="AQ87" s="173"/>
      <c r="AR87" s="173"/>
      <c r="AS87" s="173"/>
      <c r="AT87" s="173"/>
      <c r="AU87" s="173"/>
      <c r="AV87" s="321"/>
      <c r="AW87" s="321"/>
      <c r="AX87" s="321"/>
      <c r="AY87" s="321"/>
      <c r="AZ87" s="321"/>
      <c r="BA87" s="321"/>
      <c r="BB87" s="321"/>
      <c r="BC87" s="321"/>
      <c r="BD87" s="321"/>
    </row>
    <row r="88" spans="1:56" s="322" customFormat="1" ht="12.5" hidden="1" x14ac:dyDescent="0.35">
      <c r="A88" s="150" t="s">
        <v>89</v>
      </c>
      <c r="B88" s="172"/>
      <c r="C88" s="172"/>
      <c r="D88" s="172"/>
      <c r="E88" s="172"/>
      <c r="F88" s="172"/>
      <c r="G88" s="172"/>
      <c r="H88" s="172"/>
      <c r="I88" s="172"/>
      <c r="J88" s="172"/>
      <c r="K88" s="172"/>
      <c r="L88" s="172"/>
      <c r="M88" s="172"/>
      <c r="N88" s="172"/>
      <c r="O88" s="172"/>
      <c r="P88" s="172"/>
      <c r="Q88" s="172"/>
      <c r="R88" s="172"/>
      <c r="S88" s="172"/>
      <c r="T88" s="172"/>
      <c r="U88" s="173"/>
      <c r="V88" s="173"/>
      <c r="W88" s="173"/>
      <c r="X88" s="173"/>
      <c r="Y88" s="173"/>
      <c r="Z88" s="173"/>
      <c r="AA88" s="173"/>
      <c r="AB88" s="173"/>
      <c r="AC88" s="173"/>
      <c r="AD88" s="173"/>
      <c r="AE88" s="173"/>
      <c r="AF88" s="173"/>
      <c r="AG88" s="173"/>
      <c r="AH88" s="173"/>
      <c r="AI88" s="173"/>
      <c r="AJ88" s="173"/>
      <c r="AK88" s="173"/>
      <c r="AL88" s="173"/>
      <c r="AM88" s="173"/>
      <c r="AN88" s="321"/>
      <c r="AO88" s="321"/>
      <c r="AP88" s="321"/>
      <c r="AQ88" s="173"/>
      <c r="AR88" s="173"/>
      <c r="AS88" s="173"/>
      <c r="AT88" s="173"/>
      <c r="AU88" s="173"/>
      <c r="AV88" s="321"/>
      <c r="AW88" s="321"/>
      <c r="AX88" s="321"/>
      <c r="AY88" s="321"/>
      <c r="AZ88" s="321"/>
      <c r="BA88" s="321"/>
      <c r="BB88" s="321"/>
      <c r="BC88" s="321"/>
      <c r="BD88" s="321"/>
    </row>
    <row r="89" spans="1:56" s="322" customFormat="1" ht="12.5" hidden="1" x14ac:dyDescent="0.35">
      <c r="A89" s="150" t="s">
        <v>90</v>
      </c>
      <c r="B89" s="172"/>
      <c r="C89" s="172"/>
      <c r="D89" s="172"/>
      <c r="E89" s="172"/>
      <c r="F89" s="172"/>
      <c r="G89" s="172"/>
      <c r="H89" s="172"/>
      <c r="I89" s="172"/>
      <c r="J89" s="172"/>
      <c r="K89" s="172"/>
      <c r="L89" s="172"/>
      <c r="M89" s="172"/>
      <c r="N89" s="172"/>
      <c r="O89" s="172"/>
      <c r="P89" s="172"/>
      <c r="Q89" s="172"/>
      <c r="R89" s="172"/>
      <c r="S89" s="172"/>
      <c r="T89" s="172"/>
      <c r="U89" s="173"/>
      <c r="V89" s="173"/>
      <c r="W89" s="173"/>
      <c r="X89" s="173"/>
      <c r="Y89" s="173"/>
      <c r="Z89" s="173"/>
      <c r="AA89" s="173"/>
      <c r="AB89" s="173"/>
      <c r="AC89" s="173"/>
      <c r="AD89" s="173"/>
      <c r="AE89" s="173"/>
      <c r="AF89" s="173"/>
      <c r="AG89" s="173"/>
      <c r="AH89" s="173"/>
      <c r="AI89" s="173"/>
      <c r="AJ89" s="173"/>
      <c r="AK89" s="173"/>
      <c r="AL89" s="173"/>
      <c r="AM89" s="173"/>
      <c r="AN89" s="321"/>
      <c r="AO89" s="321"/>
      <c r="AP89" s="321"/>
      <c r="AQ89" s="173"/>
      <c r="AR89" s="173"/>
      <c r="AS89" s="173"/>
      <c r="AT89" s="173"/>
      <c r="AU89" s="173"/>
      <c r="AV89" s="321"/>
      <c r="AW89" s="321"/>
      <c r="AX89" s="321"/>
      <c r="AY89" s="321"/>
      <c r="AZ89" s="321"/>
      <c r="BA89" s="321"/>
      <c r="BB89" s="321"/>
      <c r="BC89" s="321"/>
      <c r="BD89" s="321"/>
    </row>
    <row r="90" spans="1:56" s="322" customFormat="1" ht="12.5" hidden="1" x14ac:dyDescent="0.35">
      <c r="A90" s="150" t="s">
        <v>91</v>
      </c>
      <c r="B90" s="172"/>
      <c r="C90" s="172"/>
      <c r="D90" s="172"/>
      <c r="E90" s="172"/>
      <c r="F90" s="172"/>
      <c r="G90" s="172"/>
      <c r="H90" s="172"/>
      <c r="I90" s="172"/>
      <c r="J90" s="172"/>
      <c r="K90" s="172"/>
      <c r="L90" s="172"/>
      <c r="M90" s="172"/>
      <c r="N90" s="172"/>
      <c r="O90" s="172"/>
      <c r="P90" s="172"/>
      <c r="Q90" s="172"/>
      <c r="R90" s="172"/>
      <c r="S90" s="172"/>
      <c r="T90" s="172"/>
      <c r="U90" s="173"/>
      <c r="V90" s="173"/>
      <c r="W90" s="173"/>
      <c r="X90" s="173"/>
      <c r="Y90" s="173"/>
      <c r="Z90" s="173"/>
      <c r="AA90" s="173"/>
      <c r="AB90" s="173"/>
      <c r="AC90" s="173"/>
      <c r="AD90" s="173"/>
      <c r="AE90" s="173"/>
      <c r="AF90" s="173"/>
      <c r="AG90" s="173"/>
      <c r="AH90" s="173"/>
      <c r="AI90" s="173"/>
      <c r="AJ90" s="173"/>
      <c r="AK90" s="173"/>
      <c r="AL90" s="173"/>
      <c r="AM90" s="173"/>
      <c r="AN90" s="321"/>
      <c r="AO90" s="321"/>
      <c r="AP90" s="321"/>
      <c r="AQ90" s="173"/>
      <c r="AR90" s="173"/>
      <c r="AS90" s="173"/>
      <c r="AT90" s="173"/>
      <c r="AU90" s="173"/>
      <c r="AV90" s="321"/>
      <c r="AW90" s="321"/>
      <c r="AX90" s="321"/>
      <c r="AY90" s="321"/>
      <c r="AZ90" s="321"/>
      <c r="BA90" s="321"/>
      <c r="BB90" s="321"/>
      <c r="BC90" s="321"/>
      <c r="BD90" s="321"/>
    </row>
    <row r="91" spans="1:56" s="322" customFormat="1" ht="12.5" hidden="1" x14ac:dyDescent="0.35">
      <c r="A91" s="150" t="s">
        <v>92</v>
      </c>
      <c r="B91" s="172"/>
      <c r="C91" s="172"/>
      <c r="D91" s="172"/>
      <c r="E91" s="172"/>
      <c r="F91" s="172"/>
      <c r="G91" s="172"/>
      <c r="H91" s="172"/>
      <c r="I91" s="172"/>
      <c r="J91" s="172"/>
      <c r="K91" s="172"/>
      <c r="L91" s="172"/>
      <c r="M91" s="172"/>
      <c r="N91" s="172"/>
      <c r="O91" s="172"/>
      <c r="P91" s="172"/>
      <c r="Q91" s="172"/>
      <c r="R91" s="172"/>
      <c r="S91" s="172"/>
      <c r="T91" s="172"/>
      <c r="U91" s="173"/>
      <c r="V91" s="173"/>
      <c r="W91" s="173"/>
      <c r="X91" s="173"/>
      <c r="Y91" s="173"/>
      <c r="Z91" s="173"/>
      <c r="AA91" s="173"/>
      <c r="AB91" s="173"/>
      <c r="AC91" s="173"/>
      <c r="AD91" s="173"/>
      <c r="AE91" s="173"/>
      <c r="AF91" s="173"/>
      <c r="AG91" s="173"/>
      <c r="AH91" s="173"/>
      <c r="AI91" s="173"/>
      <c r="AJ91" s="173"/>
      <c r="AK91" s="173"/>
      <c r="AL91" s="173"/>
      <c r="AM91" s="173"/>
      <c r="AN91" s="321"/>
      <c r="AO91" s="321"/>
      <c r="AP91" s="321"/>
      <c r="AQ91" s="173"/>
      <c r="AR91" s="173"/>
      <c r="AS91" s="173"/>
      <c r="AT91" s="173"/>
      <c r="AU91" s="173"/>
      <c r="AV91" s="321"/>
      <c r="AW91" s="321"/>
      <c r="AX91" s="321"/>
      <c r="AY91" s="321"/>
      <c r="AZ91" s="321"/>
      <c r="BA91" s="321"/>
      <c r="BB91" s="321"/>
      <c r="BC91" s="321"/>
      <c r="BD91" s="321"/>
    </row>
    <row r="92" spans="1:56" s="322" customFormat="1" ht="12.5" hidden="1" x14ac:dyDescent="0.35">
      <c r="A92" s="150" t="s">
        <v>93</v>
      </c>
      <c r="B92" s="172"/>
      <c r="C92" s="172"/>
      <c r="D92" s="172"/>
      <c r="E92" s="172"/>
      <c r="F92" s="172"/>
      <c r="G92" s="172"/>
      <c r="H92" s="172"/>
      <c r="I92" s="172"/>
      <c r="J92" s="172"/>
      <c r="K92" s="172"/>
      <c r="L92" s="172"/>
      <c r="M92" s="172"/>
      <c r="N92" s="172"/>
      <c r="O92" s="172"/>
      <c r="P92" s="172"/>
      <c r="Q92" s="172"/>
      <c r="R92" s="172"/>
      <c r="S92" s="172"/>
      <c r="T92" s="172"/>
      <c r="U92" s="173"/>
      <c r="V92" s="173"/>
      <c r="W92" s="173"/>
      <c r="X92" s="173"/>
      <c r="Y92" s="173"/>
      <c r="Z92" s="173"/>
      <c r="AA92" s="173"/>
      <c r="AB92" s="173"/>
      <c r="AC92" s="173"/>
      <c r="AD92" s="173"/>
      <c r="AE92" s="173"/>
      <c r="AF92" s="173"/>
      <c r="AG92" s="173"/>
      <c r="AH92" s="173"/>
      <c r="AI92" s="173"/>
      <c r="AJ92" s="173"/>
      <c r="AK92" s="173"/>
      <c r="AL92" s="173"/>
      <c r="AM92" s="173"/>
      <c r="AN92" s="321"/>
      <c r="AO92" s="321"/>
      <c r="AP92" s="321"/>
      <c r="AQ92" s="173"/>
      <c r="AR92" s="173"/>
      <c r="AS92" s="173"/>
      <c r="AT92" s="173"/>
      <c r="AU92" s="173"/>
      <c r="AV92" s="321"/>
      <c r="AW92" s="321"/>
      <c r="AX92" s="321"/>
      <c r="AY92" s="321"/>
      <c r="AZ92" s="321"/>
      <c r="BA92" s="321"/>
      <c r="BB92" s="321"/>
      <c r="BC92" s="321"/>
      <c r="BD92" s="321"/>
    </row>
    <row r="93" spans="1:56" s="322" customFormat="1" ht="12.5" hidden="1" x14ac:dyDescent="0.35">
      <c r="A93" s="150" t="s">
        <v>94</v>
      </c>
      <c r="B93" s="172"/>
      <c r="C93" s="172"/>
      <c r="D93" s="172"/>
      <c r="E93" s="172"/>
      <c r="F93" s="172"/>
      <c r="G93" s="172"/>
      <c r="H93" s="172"/>
      <c r="I93" s="172"/>
      <c r="J93" s="172"/>
      <c r="K93" s="172"/>
      <c r="L93" s="172"/>
      <c r="M93" s="172"/>
      <c r="N93" s="172"/>
      <c r="O93" s="172"/>
      <c r="P93" s="172"/>
      <c r="Q93" s="172"/>
      <c r="R93" s="172"/>
      <c r="S93" s="172"/>
      <c r="T93" s="172"/>
      <c r="U93" s="173"/>
      <c r="V93" s="173"/>
      <c r="W93" s="173"/>
      <c r="X93" s="173"/>
      <c r="Y93" s="173"/>
      <c r="Z93" s="173"/>
      <c r="AA93" s="173"/>
      <c r="AB93" s="173"/>
      <c r="AC93" s="173"/>
      <c r="AD93" s="173"/>
      <c r="AE93" s="173"/>
      <c r="AF93" s="173"/>
      <c r="AG93" s="173"/>
      <c r="AH93" s="173"/>
      <c r="AI93" s="173"/>
      <c r="AJ93" s="173"/>
      <c r="AK93" s="173"/>
      <c r="AL93" s="173"/>
      <c r="AM93" s="173"/>
      <c r="AN93" s="321"/>
      <c r="AO93" s="321"/>
      <c r="AP93" s="321"/>
      <c r="AQ93" s="173"/>
      <c r="AR93" s="173"/>
      <c r="AS93" s="173"/>
      <c r="AT93" s="173"/>
      <c r="AU93" s="173"/>
      <c r="AV93" s="321"/>
      <c r="AW93" s="321"/>
      <c r="AX93" s="321"/>
      <c r="AY93" s="321"/>
      <c r="AZ93" s="321"/>
      <c r="BA93" s="321"/>
      <c r="BB93" s="321"/>
      <c r="BC93" s="321"/>
      <c r="BD93" s="321"/>
    </row>
    <row r="94" spans="1:56" s="322" customFormat="1" ht="12.5" hidden="1" x14ac:dyDescent="0.35">
      <c r="A94" s="150" t="s">
        <v>95</v>
      </c>
      <c r="B94" s="172"/>
      <c r="C94" s="172"/>
      <c r="D94" s="172"/>
      <c r="E94" s="172"/>
      <c r="F94" s="172"/>
      <c r="G94" s="172"/>
      <c r="H94" s="172"/>
      <c r="I94" s="172"/>
      <c r="J94" s="172"/>
      <c r="K94" s="172"/>
      <c r="L94" s="172"/>
      <c r="M94" s="172"/>
      <c r="N94" s="172"/>
      <c r="O94" s="172"/>
      <c r="P94" s="172"/>
      <c r="Q94" s="172"/>
      <c r="R94" s="172"/>
      <c r="S94" s="172"/>
      <c r="T94" s="172"/>
      <c r="U94" s="173"/>
      <c r="V94" s="173"/>
      <c r="W94" s="173"/>
      <c r="X94" s="173"/>
      <c r="Y94" s="173"/>
      <c r="Z94" s="173"/>
      <c r="AA94" s="173"/>
      <c r="AB94" s="173"/>
      <c r="AC94" s="173"/>
      <c r="AD94" s="173"/>
      <c r="AE94" s="173"/>
      <c r="AF94" s="173"/>
      <c r="AG94" s="173"/>
      <c r="AH94" s="173"/>
      <c r="AI94" s="173"/>
      <c r="AJ94" s="173"/>
      <c r="AK94" s="173"/>
      <c r="AL94" s="173"/>
      <c r="AM94" s="173"/>
      <c r="AN94" s="321"/>
      <c r="AO94" s="321"/>
      <c r="AP94" s="321"/>
      <c r="AQ94" s="173"/>
      <c r="AR94" s="173"/>
      <c r="AS94" s="173"/>
      <c r="AT94" s="173"/>
      <c r="AU94" s="173"/>
      <c r="AV94" s="321"/>
      <c r="AW94" s="321"/>
      <c r="AX94" s="321"/>
      <c r="AY94" s="321"/>
      <c r="AZ94" s="321"/>
      <c r="BA94" s="321"/>
      <c r="BB94" s="321"/>
      <c r="BC94" s="321"/>
      <c r="BD94" s="321"/>
    </row>
    <row r="95" spans="1:56" s="322" customFormat="1" ht="12.5" hidden="1" x14ac:dyDescent="0.35">
      <c r="A95" s="150" t="s">
        <v>96</v>
      </c>
      <c r="B95" s="172"/>
      <c r="C95" s="172"/>
      <c r="D95" s="172"/>
      <c r="E95" s="172"/>
      <c r="F95" s="172"/>
      <c r="G95" s="172"/>
      <c r="H95" s="172"/>
      <c r="I95" s="172"/>
      <c r="J95" s="172"/>
      <c r="K95" s="172"/>
      <c r="L95" s="172"/>
      <c r="M95" s="172"/>
      <c r="N95" s="172"/>
      <c r="O95" s="172"/>
      <c r="P95" s="172"/>
      <c r="Q95" s="172"/>
      <c r="R95" s="172"/>
      <c r="S95" s="172"/>
      <c r="T95" s="172"/>
      <c r="U95" s="173"/>
      <c r="V95" s="173"/>
      <c r="W95" s="173"/>
      <c r="X95" s="173"/>
      <c r="Y95" s="173"/>
      <c r="Z95" s="173"/>
      <c r="AA95" s="173"/>
      <c r="AB95" s="173"/>
      <c r="AC95" s="173"/>
      <c r="AD95" s="173"/>
      <c r="AE95" s="173"/>
      <c r="AF95" s="173"/>
      <c r="AG95" s="173"/>
      <c r="AH95" s="173"/>
      <c r="AI95" s="173"/>
      <c r="AJ95" s="173"/>
      <c r="AK95" s="173"/>
      <c r="AL95" s="173"/>
      <c r="AM95" s="173"/>
      <c r="AN95" s="321"/>
      <c r="AO95" s="321"/>
      <c r="AP95" s="321"/>
      <c r="AQ95" s="173"/>
      <c r="AR95" s="173"/>
      <c r="AS95" s="173"/>
      <c r="AT95" s="173"/>
      <c r="AU95" s="173"/>
      <c r="AV95" s="321"/>
      <c r="AW95" s="321"/>
      <c r="AX95" s="321"/>
      <c r="AY95" s="321"/>
      <c r="AZ95" s="321"/>
      <c r="BA95" s="321"/>
      <c r="BB95" s="321"/>
      <c r="BC95" s="321"/>
      <c r="BD95" s="321"/>
    </row>
    <row r="96" spans="1:56" s="322" customFormat="1" ht="12.5" hidden="1" x14ac:dyDescent="0.35">
      <c r="A96" s="150" t="s">
        <v>97</v>
      </c>
      <c r="B96" s="172"/>
      <c r="C96" s="172"/>
      <c r="D96" s="172"/>
      <c r="E96" s="172"/>
      <c r="F96" s="172"/>
      <c r="G96" s="172"/>
      <c r="H96" s="172"/>
      <c r="I96" s="172"/>
      <c r="J96" s="172"/>
      <c r="K96" s="172"/>
      <c r="L96" s="172"/>
      <c r="M96" s="172"/>
      <c r="N96" s="172"/>
      <c r="O96" s="172"/>
      <c r="P96" s="172"/>
      <c r="Q96" s="172"/>
      <c r="R96" s="172"/>
      <c r="S96" s="172"/>
      <c r="T96" s="172"/>
      <c r="U96" s="173"/>
      <c r="V96" s="173"/>
      <c r="W96" s="173"/>
      <c r="X96" s="173"/>
      <c r="Y96" s="173"/>
      <c r="Z96" s="173"/>
      <c r="AA96" s="173"/>
      <c r="AB96" s="173"/>
      <c r="AC96" s="173"/>
      <c r="AD96" s="173"/>
      <c r="AE96" s="173"/>
      <c r="AF96" s="173"/>
      <c r="AG96" s="173"/>
      <c r="AH96" s="173"/>
      <c r="AI96" s="173"/>
      <c r="AJ96" s="173"/>
      <c r="AK96" s="173"/>
      <c r="AL96" s="173"/>
      <c r="AM96" s="173"/>
      <c r="AN96" s="321"/>
      <c r="AO96" s="321"/>
      <c r="AP96" s="321"/>
      <c r="AQ96" s="173"/>
      <c r="AR96" s="173"/>
      <c r="AS96" s="173"/>
      <c r="AT96" s="173"/>
      <c r="AU96" s="173"/>
      <c r="AV96" s="321"/>
      <c r="AW96" s="321"/>
      <c r="AX96" s="321"/>
      <c r="AY96" s="321"/>
      <c r="AZ96" s="321"/>
      <c r="BA96" s="321"/>
      <c r="BB96" s="321"/>
      <c r="BC96" s="321"/>
      <c r="BD96" s="321"/>
    </row>
    <row r="97" spans="1:56" s="322" customFormat="1" ht="12.5" hidden="1" x14ac:dyDescent="0.35">
      <c r="A97" s="150" t="s">
        <v>98</v>
      </c>
      <c r="B97" s="172"/>
      <c r="C97" s="172"/>
      <c r="D97" s="172"/>
      <c r="E97" s="172"/>
      <c r="F97" s="172"/>
      <c r="G97" s="172"/>
      <c r="H97" s="172"/>
      <c r="I97" s="172"/>
      <c r="J97" s="172"/>
      <c r="K97" s="172"/>
      <c r="L97" s="172"/>
      <c r="M97" s="172"/>
      <c r="N97" s="172"/>
      <c r="O97" s="172"/>
      <c r="P97" s="172"/>
      <c r="Q97" s="172"/>
      <c r="R97" s="172"/>
      <c r="S97" s="172"/>
      <c r="T97" s="172"/>
      <c r="U97" s="173"/>
      <c r="V97" s="173"/>
      <c r="W97" s="173"/>
      <c r="X97" s="173"/>
      <c r="Y97" s="173"/>
      <c r="Z97" s="173"/>
      <c r="AA97" s="173"/>
      <c r="AB97" s="173"/>
      <c r="AC97" s="173"/>
      <c r="AD97" s="173"/>
      <c r="AE97" s="173"/>
      <c r="AF97" s="173"/>
      <c r="AG97" s="173"/>
      <c r="AH97" s="173"/>
      <c r="AI97" s="173"/>
      <c r="AJ97" s="173"/>
      <c r="AK97" s="173"/>
      <c r="AL97" s="173"/>
      <c r="AM97" s="173"/>
      <c r="AN97" s="321"/>
      <c r="AO97" s="321"/>
      <c r="AP97" s="321"/>
      <c r="AQ97" s="173"/>
      <c r="AR97" s="173"/>
      <c r="AS97" s="173"/>
      <c r="AT97" s="173"/>
      <c r="AU97" s="173"/>
      <c r="AV97" s="321"/>
      <c r="AW97" s="321"/>
      <c r="AX97" s="321"/>
      <c r="AY97" s="321"/>
      <c r="AZ97" s="321"/>
      <c r="BA97" s="321"/>
      <c r="BB97" s="321"/>
      <c r="BC97" s="321"/>
      <c r="BD97" s="321"/>
    </row>
    <row r="98" spans="1:56" s="322" customFormat="1" ht="12.5" hidden="1" x14ac:dyDescent="0.35">
      <c r="A98" s="150" t="s">
        <v>99</v>
      </c>
      <c r="B98" s="172"/>
      <c r="C98" s="172"/>
      <c r="D98" s="172"/>
      <c r="E98" s="172"/>
      <c r="F98" s="172"/>
      <c r="G98" s="172"/>
      <c r="H98" s="172"/>
      <c r="I98" s="172"/>
      <c r="J98" s="172"/>
      <c r="K98" s="172"/>
      <c r="L98" s="172"/>
      <c r="M98" s="172"/>
      <c r="N98" s="172"/>
      <c r="O98" s="172"/>
      <c r="P98" s="172"/>
      <c r="Q98" s="172"/>
      <c r="R98" s="172"/>
      <c r="S98" s="172"/>
      <c r="T98" s="172"/>
      <c r="U98" s="173"/>
      <c r="V98" s="173"/>
      <c r="W98" s="173"/>
      <c r="X98" s="173"/>
      <c r="Y98" s="173"/>
      <c r="Z98" s="173"/>
      <c r="AA98" s="173"/>
      <c r="AB98" s="173"/>
      <c r="AC98" s="173"/>
      <c r="AD98" s="173"/>
      <c r="AE98" s="173"/>
      <c r="AF98" s="173"/>
      <c r="AG98" s="173"/>
      <c r="AH98" s="173"/>
      <c r="AI98" s="173"/>
      <c r="AJ98" s="173"/>
      <c r="AK98" s="173"/>
      <c r="AL98" s="173"/>
      <c r="AM98" s="173"/>
      <c r="AN98" s="321"/>
      <c r="AO98" s="321"/>
      <c r="AP98" s="321"/>
      <c r="AQ98" s="173"/>
      <c r="AR98" s="173"/>
      <c r="AS98" s="173"/>
      <c r="AT98" s="173"/>
      <c r="AU98" s="173"/>
      <c r="AV98" s="321"/>
      <c r="AW98" s="321"/>
      <c r="AX98" s="321"/>
      <c r="AY98" s="321"/>
      <c r="AZ98" s="321"/>
      <c r="BA98" s="321"/>
      <c r="BB98" s="321"/>
      <c r="BC98" s="321"/>
      <c r="BD98" s="321"/>
    </row>
    <row r="99" spans="1:56" s="322" customFormat="1" ht="12.5" hidden="1" x14ac:dyDescent="0.35">
      <c r="A99" s="150" t="s">
        <v>100</v>
      </c>
      <c r="B99" s="172"/>
      <c r="C99" s="172"/>
      <c r="D99" s="172"/>
      <c r="E99" s="172"/>
      <c r="F99" s="172"/>
      <c r="G99" s="172"/>
      <c r="H99" s="172"/>
      <c r="I99" s="172"/>
      <c r="J99" s="172"/>
      <c r="K99" s="172"/>
      <c r="L99" s="172"/>
      <c r="M99" s="172"/>
      <c r="N99" s="172"/>
      <c r="O99" s="172"/>
      <c r="P99" s="172"/>
      <c r="Q99" s="172"/>
      <c r="R99" s="172"/>
      <c r="S99" s="172"/>
      <c r="T99" s="172"/>
      <c r="U99" s="173"/>
      <c r="V99" s="173"/>
      <c r="W99" s="173"/>
      <c r="X99" s="173"/>
      <c r="Y99" s="173"/>
      <c r="Z99" s="173"/>
      <c r="AA99" s="173"/>
      <c r="AB99" s="173"/>
      <c r="AC99" s="173"/>
      <c r="AD99" s="173"/>
      <c r="AE99" s="173"/>
      <c r="AF99" s="173"/>
      <c r="AG99" s="173"/>
      <c r="AH99" s="173"/>
      <c r="AI99" s="173"/>
      <c r="AJ99" s="173"/>
      <c r="AK99" s="173"/>
      <c r="AL99" s="173"/>
      <c r="AM99" s="173"/>
      <c r="AN99" s="321"/>
      <c r="AO99" s="321"/>
      <c r="AP99" s="321"/>
      <c r="AQ99" s="173"/>
      <c r="AR99" s="173"/>
      <c r="AS99" s="173"/>
      <c r="AT99" s="173"/>
      <c r="AU99" s="173"/>
      <c r="AV99" s="321"/>
      <c r="AW99" s="321"/>
      <c r="AX99" s="321"/>
      <c r="AY99" s="321"/>
      <c r="AZ99" s="321"/>
      <c r="BA99" s="321"/>
      <c r="BB99" s="321"/>
      <c r="BC99" s="321"/>
      <c r="BD99" s="321"/>
    </row>
    <row r="100" spans="1:56" s="322" customFormat="1" ht="12.5" hidden="1" x14ac:dyDescent="0.35">
      <c r="A100" s="150" t="s">
        <v>101</v>
      </c>
      <c r="B100" s="172"/>
      <c r="C100" s="172"/>
      <c r="D100" s="172"/>
      <c r="E100" s="172"/>
      <c r="F100" s="172"/>
      <c r="G100" s="172"/>
      <c r="H100" s="172"/>
      <c r="I100" s="172"/>
      <c r="J100" s="172"/>
      <c r="K100" s="172"/>
      <c r="L100" s="172"/>
      <c r="M100" s="172"/>
      <c r="N100" s="172"/>
      <c r="O100" s="172"/>
      <c r="P100" s="172"/>
      <c r="Q100" s="172"/>
      <c r="R100" s="172"/>
      <c r="S100" s="172"/>
      <c r="T100" s="172"/>
      <c r="U100" s="173"/>
      <c r="V100" s="173"/>
      <c r="W100" s="173"/>
      <c r="X100" s="173"/>
      <c r="Y100" s="173"/>
      <c r="Z100" s="173"/>
      <c r="AA100" s="173"/>
      <c r="AB100" s="173"/>
      <c r="AC100" s="173"/>
      <c r="AD100" s="173"/>
      <c r="AE100" s="173"/>
      <c r="AF100" s="173"/>
      <c r="AG100" s="173"/>
      <c r="AH100" s="173"/>
      <c r="AI100" s="173"/>
      <c r="AJ100" s="173"/>
      <c r="AK100" s="173"/>
      <c r="AL100" s="173"/>
      <c r="AM100" s="173"/>
      <c r="AN100" s="321"/>
      <c r="AO100" s="321"/>
      <c r="AP100" s="321"/>
      <c r="AQ100" s="173"/>
      <c r="AR100" s="173"/>
      <c r="AS100" s="173"/>
      <c r="AT100" s="173"/>
      <c r="AU100" s="173"/>
      <c r="AV100" s="321"/>
      <c r="AW100" s="321"/>
      <c r="AX100" s="321"/>
      <c r="AY100" s="321"/>
      <c r="AZ100" s="321"/>
      <c r="BA100" s="321"/>
      <c r="BB100" s="321"/>
      <c r="BC100" s="321"/>
      <c r="BD100" s="321"/>
    </row>
    <row r="101" spans="1:56" s="322" customFormat="1" ht="12.5" hidden="1" x14ac:dyDescent="0.35">
      <c r="A101" s="150" t="s">
        <v>102</v>
      </c>
      <c r="B101" s="172"/>
      <c r="C101" s="172"/>
      <c r="D101" s="172"/>
      <c r="E101" s="172"/>
      <c r="F101" s="172"/>
      <c r="G101" s="172"/>
      <c r="H101" s="172"/>
      <c r="I101" s="172"/>
      <c r="J101" s="172"/>
      <c r="K101" s="172"/>
      <c r="L101" s="172"/>
      <c r="M101" s="172"/>
      <c r="N101" s="172"/>
      <c r="O101" s="172"/>
      <c r="P101" s="172"/>
      <c r="Q101" s="172"/>
      <c r="R101" s="172"/>
      <c r="S101" s="172"/>
      <c r="T101" s="172"/>
      <c r="U101" s="173"/>
      <c r="V101" s="173"/>
      <c r="W101" s="173"/>
      <c r="X101" s="173"/>
      <c r="Y101" s="173"/>
      <c r="Z101" s="173"/>
      <c r="AA101" s="173"/>
      <c r="AB101" s="173"/>
      <c r="AC101" s="173"/>
      <c r="AD101" s="173"/>
      <c r="AE101" s="173"/>
      <c r="AF101" s="173"/>
      <c r="AG101" s="173"/>
      <c r="AH101" s="173"/>
      <c r="AI101" s="173"/>
      <c r="AJ101" s="173"/>
      <c r="AK101" s="173"/>
      <c r="AL101" s="173"/>
      <c r="AM101" s="173"/>
      <c r="AN101" s="321"/>
      <c r="AO101" s="321"/>
      <c r="AP101" s="321"/>
      <c r="AQ101" s="173"/>
      <c r="AR101" s="173"/>
      <c r="AS101" s="173"/>
      <c r="AT101" s="173"/>
      <c r="AU101" s="173"/>
      <c r="AV101" s="321"/>
      <c r="AW101" s="321"/>
      <c r="AX101" s="321"/>
      <c r="AY101" s="321"/>
      <c r="AZ101" s="321"/>
      <c r="BA101" s="321"/>
      <c r="BB101" s="321"/>
      <c r="BC101" s="321"/>
      <c r="BD101" s="321"/>
    </row>
    <row r="102" spans="1:56" s="322" customFormat="1" ht="12.5" hidden="1" x14ac:dyDescent="0.35">
      <c r="A102" s="150" t="s">
        <v>103</v>
      </c>
      <c r="B102" s="172"/>
      <c r="C102" s="172"/>
      <c r="D102" s="172"/>
      <c r="E102" s="172"/>
      <c r="F102" s="172"/>
      <c r="G102" s="172"/>
      <c r="H102" s="172"/>
      <c r="I102" s="172"/>
      <c r="J102" s="172"/>
      <c r="K102" s="172"/>
      <c r="L102" s="172"/>
      <c r="M102" s="172"/>
      <c r="N102" s="172"/>
      <c r="O102" s="172"/>
      <c r="P102" s="172"/>
      <c r="Q102" s="172"/>
      <c r="R102" s="172"/>
      <c r="S102" s="172"/>
      <c r="T102" s="172"/>
      <c r="U102" s="173"/>
      <c r="V102" s="173"/>
      <c r="W102" s="173"/>
      <c r="X102" s="173"/>
      <c r="Y102" s="173"/>
      <c r="Z102" s="173"/>
      <c r="AA102" s="173"/>
      <c r="AB102" s="173"/>
      <c r="AC102" s="173"/>
      <c r="AD102" s="173"/>
      <c r="AE102" s="173"/>
      <c r="AF102" s="173"/>
      <c r="AG102" s="173"/>
      <c r="AH102" s="173"/>
      <c r="AI102" s="173"/>
      <c r="AJ102" s="173"/>
      <c r="AK102" s="173"/>
      <c r="AL102" s="173"/>
      <c r="AM102" s="173"/>
      <c r="AN102" s="321"/>
      <c r="AO102" s="321"/>
      <c r="AP102" s="321"/>
      <c r="AQ102" s="173"/>
      <c r="AR102" s="173"/>
      <c r="AS102" s="173"/>
      <c r="AT102" s="173"/>
      <c r="AU102" s="173"/>
      <c r="AV102" s="321"/>
      <c r="AW102" s="321"/>
      <c r="AX102" s="321"/>
      <c r="AY102" s="321"/>
      <c r="AZ102" s="321"/>
      <c r="BA102" s="321"/>
      <c r="BB102" s="321"/>
      <c r="BC102" s="321"/>
      <c r="BD102" s="321"/>
    </row>
    <row r="103" spans="1:56" s="322" customFormat="1" ht="12.5" hidden="1" x14ac:dyDescent="0.35">
      <c r="A103" s="150" t="s">
        <v>104</v>
      </c>
      <c r="B103" s="172"/>
      <c r="C103" s="172"/>
      <c r="D103" s="172"/>
      <c r="E103" s="172"/>
      <c r="F103" s="172"/>
      <c r="G103" s="172"/>
      <c r="H103" s="172"/>
      <c r="I103" s="172"/>
      <c r="J103" s="172"/>
      <c r="K103" s="172"/>
      <c r="L103" s="172"/>
      <c r="M103" s="172"/>
      <c r="N103" s="172"/>
      <c r="O103" s="172"/>
      <c r="P103" s="172"/>
      <c r="Q103" s="172"/>
      <c r="R103" s="172"/>
      <c r="S103" s="172"/>
      <c r="T103" s="172"/>
      <c r="U103" s="173"/>
      <c r="V103" s="173"/>
      <c r="W103" s="173"/>
      <c r="X103" s="173"/>
      <c r="Y103" s="173"/>
      <c r="Z103" s="173"/>
      <c r="AA103" s="173"/>
      <c r="AB103" s="173"/>
      <c r="AC103" s="173"/>
      <c r="AD103" s="173"/>
      <c r="AE103" s="173"/>
      <c r="AF103" s="173"/>
      <c r="AG103" s="173"/>
      <c r="AH103" s="173"/>
      <c r="AI103" s="173"/>
      <c r="AJ103" s="173"/>
      <c r="AK103" s="173"/>
      <c r="AL103" s="173"/>
      <c r="AM103" s="173"/>
      <c r="AN103" s="321"/>
      <c r="AO103" s="321"/>
      <c r="AP103" s="321"/>
      <c r="AQ103" s="173"/>
      <c r="AR103" s="173"/>
      <c r="AS103" s="173"/>
      <c r="AT103" s="173"/>
      <c r="AU103" s="173"/>
      <c r="AV103" s="321"/>
      <c r="AW103" s="321"/>
      <c r="AX103" s="321"/>
      <c r="AY103" s="321"/>
      <c r="AZ103" s="321"/>
      <c r="BA103" s="321"/>
      <c r="BB103" s="321"/>
      <c r="BC103" s="321"/>
      <c r="BD103" s="321"/>
    </row>
    <row r="104" spans="1:56" s="322" customFormat="1" ht="12.5" hidden="1" x14ac:dyDescent="0.35">
      <c r="A104" s="150" t="s">
        <v>105</v>
      </c>
      <c r="B104" s="172"/>
      <c r="C104" s="172"/>
      <c r="D104" s="172"/>
      <c r="E104" s="172"/>
      <c r="F104" s="172"/>
      <c r="G104" s="172"/>
      <c r="H104" s="172"/>
      <c r="I104" s="172"/>
      <c r="J104" s="172"/>
      <c r="K104" s="172"/>
      <c r="L104" s="172"/>
      <c r="M104" s="172"/>
      <c r="N104" s="172"/>
      <c r="O104" s="172"/>
      <c r="P104" s="172"/>
      <c r="Q104" s="172"/>
      <c r="R104" s="172"/>
      <c r="S104" s="172"/>
      <c r="T104" s="172"/>
      <c r="U104" s="173"/>
      <c r="V104" s="173"/>
      <c r="W104" s="173"/>
      <c r="X104" s="173"/>
      <c r="Y104" s="173"/>
      <c r="Z104" s="173"/>
      <c r="AA104" s="173"/>
      <c r="AB104" s="173"/>
      <c r="AC104" s="173"/>
      <c r="AD104" s="173"/>
      <c r="AE104" s="173"/>
      <c r="AF104" s="173"/>
      <c r="AG104" s="173"/>
      <c r="AH104" s="173"/>
      <c r="AI104" s="173"/>
      <c r="AJ104" s="173"/>
      <c r="AK104" s="173"/>
      <c r="AL104" s="173"/>
      <c r="AM104" s="173"/>
      <c r="AN104" s="321"/>
      <c r="AO104" s="321"/>
      <c r="AP104" s="321"/>
      <c r="AQ104" s="173"/>
      <c r="AR104" s="173"/>
      <c r="AS104" s="173"/>
      <c r="AT104" s="173"/>
      <c r="AU104" s="173"/>
      <c r="AV104" s="321"/>
      <c r="AW104" s="321"/>
      <c r="AX104" s="321"/>
      <c r="AY104" s="321"/>
      <c r="AZ104" s="321"/>
      <c r="BA104" s="321"/>
      <c r="BB104" s="321"/>
      <c r="BC104" s="321"/>
      <c r="BD104" s="321"/>
    </row>
    <row r="105" spans="1:56" s="322" customFormat="1" ht="12.5" hidden="1" x14ac:dyDescent="0.35">
      <c r="A105" s="150" t="s">
        <v>106</v>
      </c>
      <c r="B105" s="172"/>
      <c r="C105" s="172"/>
      <c r="D105" s="172"/>
      <c r="E105" s="172"/>
      <c r="F105" s="172"/>
      <c r="G105" s="172"/>
      <c r="H105" s="172"/>
      <c r="I105" s="172"/>
      <c r="J105" s="172"/>
      <c r="K105" s="172"/>
      <c r="L105" s="172"/>
      <c r="M105" s="172"/>
      <c r="N105" s="172"/>
      <c r="O105" s="172"/>
      <c r="P105" s="172"/>
      <c r="Q105" s="172"/>
      <c r="R105" s="172"/>
      <c r="S105" s="172"/>
      <c r="T105" s="172"/>
      <c r="U105" s="173"/>
      <c r="V105" s="173"/>
      <c r="W105" s="173"/>
      <c r="X105" s="173"/>
      <c r="Y105" s="173"/>
      <c r="Z105" s="173"/>
      <c r="AA105" s="173"/>
      <c r="AB105" s="173"/>
      <c r="AC105" s="173"/>
      <c r="AD105" s="173"/>
      <c r="AE105" s="173"/>
      <c r="AF105" s="173"/>
      <c r="AG105" s="173"/>
      <c r="AH105" s="173"/>
      <c r="AI105" s="173"/>
      <c r="AJ105" s="173"/>
      <c r="AK105" s="173"/>
      <c r="AL105" s="173"/>
      <c r="AM105" s="173"/>
      <c r="AN105" s="321"/>
      <c r="AO105" s="321"/>
      <c r="AP105" s="321"/>
      <c r="AQ105" s="173"/>
      <c r="AR105" s="173"/>
      <c r="AS105" s="173"/>
      <c r="AT105" s="173"/>
      <c r="AU105" s="173"/>
      <c r="AV105" s="321"/>
      <c r="AW105" s="321"/>
      <c r="AX105" s="321"/>
      <c r="AY105" s="321"/>
      <c r="AZ105" s="321"/>
      <c r="BA105" s="321"/>
      <c r="BB105" s="321"/>
      <c r="BC105" s="321"/>
      <c r="BD105" s="321"/>
    </row>
    <row r="106" spans="1:56" s="322" customFormat="1" ht="12.5" hidden="1" x14ac:dyDescent="0.35">
      <c r="A106" s="150" t="s">
        <v>107</v>
      </c>
      <c r="B106" s="172"/>
      <c r="C106" s="172"/>
      <c r="D106" s="172"/>
      <c r="E106" s="172"/>
      <c r="F106" s="172"/>
      <c r="G106" s="172"/>
      <c r="H106" s="172"/>
      <c r="I106" s="172"/>
      <c r="J106" s="172"/>
      <c r="K106" s="172"/>
      <c r="L106" s="172"/>
      <c r="M106" s="172"/>
      <c r="N106" s="172"/>
      <c r="O106" s="172"/>
      <c r="P106" s="172"/>
      <c r="Q106" s="172"/>
      <c r="R106" s="172"/>
      <c r="S106" s="172"/>
      <c r="T106" s="172"/>
      <c r="U106" s="173"/>
      <c r="V106" s="173"/>
      <c r="W106" s="173"/>
      <c r="X106" s="173"/>
      <c r="Y106" s="173"/>
      <c r="Z106" s="173"/>
      <c r="AA106" s="173"/>
      <c r="AB106" s="173"/>
      <c r="AC106" s="173"/>
      <c r="AD106" s="173"/>
      <c r="AE106" s="173"/>
      <c r="AF106" s="173"/>
      <c r="AG106" s="173"/>
      <c r="AH106" s="173"/>
      <c r="AI106" s="173"/>
      <c r="AJ106" s="173"/>
      <c r="AK106" s="173"/>
      <c r="AL106" s="173"/>
      <c r="AM106" s="173"/>
      <c r="AN106" s="321"/>
      <c r="AO106" s="321"/>
      <c r="AP106" s="321"/>
      <c r="AQ106" s="173"/>
      <c r="AR106" s="173"/>
      <c r="AS106" s="173"/>
      <c r="AT106" s="173"/>
      <c r="AU106" s="173"/>
      <c r="AV106" s="321"/>
      <c r="AW106" s="321"/>
      <c r="AX106" s="321"/>
      <c r="AY106" s="321"/>
      <c r="AZ106" s="321"/>
      <c r="BA106" s="321"/>
      <c r="BB106" s="321"/>
      <c r="BC106" s="321"/>
      <c r="BD106" s="321"/>
    </row>
    <row r="107" spans="1:56" s="322" customFormat="1" ht="12.5" hidden="1" x14ac:dyDescent="0.35">
      <c r="A107" s="150" t="s">
        <v>108</v>
      </c>
      <c r="B107" s="172"/>
      <c r="C107" s="172"/>
      <c r="D107" s="172"/>
      <c r="E107" s="172"/>
      <c r="F107" s="172"/>
      <c r="G107" s="172"/>
      <c r="H107" s="172"/>
      <c r="I107" s="172"/>
      <c r="J107" s="172"/>
      <c r="K107" s="172"/>
      <c r="L107" s="172"/>
      <c r="M107" s="172"/>
      <c r="N107" s="172"/>
      <c r="O107" s="172"/>
      <c r="P107" s="172"/>
      <c r="Q107" s="172"/>
      <c r="R107" s="172"/>
      <c r="S107" s="172"/>
      <c r="T107" s="172"/>
      <c r="U107" s="173"/>
      <c r="V107" s="173"/>
      <c r="W107" s="173"/>
      <c r="X107" s="173"/>
      <c r="Y107" s="173"/>
      <c r="Z107" s="173"/>
      <c r="AA107" s="173"/>
      <c r="AB107" s="173"/>
      <c r="AC107" s="173"/>
      <c r="AD107" s="173"/>
      <c r="AE107" s="173"/>
      <c r="AF107" s="173"/>
      <c r="AG107" s="173"/>
      <c r="AH107" s="173"/>
      <c r="AI107" s="173"/>
      <c r="AJ107" s="173"/>
      <c r="AK107" s="173"/>
      <c r="AL107" s="173"/>
      <c r="AM107" s="173"/>
      <c r="AN107" s="321"/>
      <c r="AO107" s="321"/>
      <c r="AP107" s="321"/>
      <c r="AQ107" s="173"/>
      <c r="AR107" s="173"/>
      <c r="AS107" s="173"/>
      <c r="AT107" s="173"/>
      <c r="AU107" s="173"/>
      <c r="AV107" s="321"/>
      <c r="AW107" s="321"/>
      <c r="AX107" s="321"/>
      <c r="AY107" s="321"/>
      <c r="AZ107" s="321"/>
      <c r="BA107" s="321"/>
      <c r="BB107" s="321"/>
      <c r="BC107" s="321"/>
      <c r="BD107" s="321"/>
    </row>
    <row r="108" spans="1:56" s="322" customFormat="1" ht="12.5" hidden="1" x14ac:dyDescent="0.35">
      <c r="A108" s="150" t="s">
        <v>109</v>
      </c>
      <c r="B108" s="172"/>
      <c r="C108" s="172"/>
      <c r="D108" s="172"/>
      <c r="E108" s="172"/>
      <c r="F108" s="172"/>
      <c r="G108" s="172"/>
      <c r="H108" s="172"/>
      <c r="I108" s="172"/>
      <c r="J108" s="172"/>
      <c r="K108" s="172"/>
      <c r="L108" s="172"/>
      <c r="M108" s="172"/>
      <c r="N108" s="172"/>
      <c r="O108" s="172"/>
      <c r="P108" s="172"/>
      <c r="Q108" s="172"/>
      <c r="R108" s="172"/>
      <c r="S108" s="172"/>
      <c r="T108" s="172"/>
      <c r="U108" s="173"/>
      <c r="V108" s="173"/>
      <c r="W108" s="173"/>
      <c r="X108" s="173"/>
      <c r="Y108" s="173"/>
      <c r="Z108" s="173"/>
      <c r="AA108" s="173"/>
      <c r="AB108" s="173"/>
      <c r="AC108" s="173"/>
      <c r="AD108" s="173"/>
      <c r="AE108" s="173"/>
      <c r="AF108" s="173"/>
      <c r="AG108" s="173"/>
      <c r="AH108" s="173"/>
      <c r="AI108" s="173"/>
      <c r="AJ108" s="173"/>
      <c r="AK108" s="173"/>
      <c r="AL108" s="173"/>
      <c r="AM108" s="173"/>
      <c r="AN108" s="321"/>
      <c r="AO108" s="321"/>
      <c r="AP108" s="321"/>
      <c r="AQ108" s="173"/>
      <c r="AR108" s="173"/>
      <c r="AS108" s="173"/>
      <c r="AT108" s="173"/>
      <c r="AU108" s="173"/>
      <c r="AV108" s="321"/>
      <c r="AW108" s="321"/>
      <c r="AX108" s="321"/>
      <c r="AY108" s="321"/>
      <c r="AZ108" s="321"/>
      <c r="BA108" s="321"/>
      <c r="BB108" s="321"/>
      <c r="BC108" s="321"/>
      <c r="BD108" s="321"/>
    </row>
    <row r="109" spans="1:56" s="322" customFormat="1" ht="12.5" hidden="1" x14ac:dyDescent="0.35">
      <c r="A109" s="150" t="s">
        <v>110</v>
      </c>
      <c r="B109" s="172"/>
      <c r="C109" s="172"/>
      <c r="D109" s="172"/>
      <c r="E109" s="172"/>
      <c r="F109" s="172"/>
      <c r="G109" s="172"/>
      <c r="H109" s="172"/>
      <c r="I109" s="172"/>
      <c r="J109" s="172"/>
      <c r="K109" s="172"/>
      <c r="L109" s="172"/>
      <c r="M109" s="172"/>
      <c r="N109" s="172"/>
      <c r="O109" s="172"/>
      <c r="P109" s="172"/>
      <c r="Q109" s="172"/>
      <c r="R109" s="172"/>
      <c r="S109" s="172"/>
      <c r="T109" s="172"/>
      <c r="U109" s="173"/>
      <c r="V109" s="173"/>
      <c r="W109" s="173"/>
      <c r="X109" s="173"/>
      <c r="Y109" s="173"/>
      <c r="Z109" s="173"/>
      <c r="AA109" s="173"/>
      <c r="AB109" s="173"/>
      <c r="AC109" s="173"/>
      <c r="AD109" s="173"/>
      <c r="AE109" s="173"/>
      <c r="AF109" s="173"/>
      <c r="AG109" s="173"/>
      <c r="AH109" s="173"/>
      <c r="AI109" s="173"/>
      <c r="AJ109" s="173"/>
      <c r="AK109" s="173"/>
      <c r="AL109" s="173"/>
      <c r="AM109" s="173"/>
      <c r="AN109" s="321"/>
      <c r="AO109" s="321"/>
      <c r="AP109" s="321"/>
      <c r="AQ109" s="173"/>
      <c r="AR109" s="173"/>
      <c r="AS109" s="173"/>
      <c r="AT109" s="173"/>
      <c r="AU109" s="173"/>
      <c r="AV109" s="321"/>
      <c r="AW109" s="321"/>
      <c r="AX109" s="321"/>
      <c r="AY109" s="321"/>
      <c r="AZ109" s="321"/>
      <c r="BA109" s="321"/>
      <c r="BB109" s="321"/>
      <c r="BC109" s="321"/>
      <c r="BD109" s="321"/>
    </row>
    <row r="110" spans="1:56" s="322" customFormat="1" ht="12.5" hidden="1" x14ac:dyDescent="0.35">
      <c r="A110" s="150" t="s">
        <v>111</v>
      </c>
      <c r="B110" s="172"/>
      <c r="C110" s="172"/>
      <c r="D110" s="172"/>
      <c r="E110" s="172"/>
      <c r="F110" s="172"/>
      <c r="G110" s="172"/>
      <c r="H110" s="172"/>
      <c r="I110" s="172"/>
      <c r="J110" s="172"/>
      <c r="K110" s="172"/>
      <c r="L110" s="172"/>
      <c r="M110" s="172"/>
      <c r="N110" s="172"/>
      <c r="O110" s="172"/>
      <c r="P110" s="172"/>
      <c r="Q110" s="172"/>
      <c r="R110" s="172"/>
      <c r="S110" s="172"/>
      <c r="T110" s="172"/>
      <c r="U110" s="173"/>
      <c r="V110" s="173"/>
      <c r="W110" s="173"/>
      <c r="X110" s="173"/>
      <c r="Y110" s="173"/>
      <c r="Z110" s="173"/>
      <c r="AA110" s="173"/>
      <c r="AB110" s="173"/>
      <c r="AC110" s="173"/>
      <c r="AD110" s="173"/>
      <c r="AE110" s="173"/>
      <c r="AF110" s="173"/>
      <c r="AG110" s="173"/>
      <c r="AH110" s="173"/>
      <c r="AI110" s="173"/>
      <c r="AJ110" s="173"/>
      <c r="AK110" s="173"/>
      <c r="AL110" s="173"/>
      <c r="AM110" s="173"/>
      <c r="AN110" s="321"/>
      <c r="AO110" s="321"/>
      <c r="AP110" s="321"/>
      <c r="AQ110" s="173"/>
      <c r="AR110" s="173"/>
      <c r="AS110" s="173"/>
      <c r="AT110" s="173"/>
      <c r="AU110" s="173"/>
      <c r="AV110" s="321"/>
      <c r="AW110" s="321"/>
      <c r="AX110" s="321"/>
      <c r="AY110" s="321"/>
      <c r="AZ110" s="321"/>
      <c r="BA110" s="321"/>
      <c r="BB110" s="321"/>
      <c r="BC110" s="321"/>
      <c r="BD110" s="321"/>
    </row>
    <row r="111" spans="1:56" s="322" customFormat="1" ht="12.5" hidden="1" x14ac:dyDescent="0.35">
      <c r="A111" s="150" t="s">
        <v>112</v>
      </c>
      <c r="B111" s="172"/>
      <c r="C111" s="172"/>
      <c r="D111" s="172"/>
      <c r="E111" s="172"/>
      <c r="F111" s="172"/>
      <c r="G111" s="172"/>
      <c r="H111" s="172"/>
      <c r="I111" s="172"/>
      <c r="J111" s="172"/>
      <c r="K111" s="172"/>
      <c r="L111" s="172"/>
      <c r="M111" s="172"/>
      <c r="N111" s="172"/>
      <c r="O111" s="172"/>
      <c r="P111" s="172"/>
      <c r="Q111" s="172"/>
      <c r="R111" s="172"/>
      <c r="S111" s="172"/>
      <c r="T111" s="172"/>
      <c r="U111" s="173"/>
      <c r="V111" s="173"/>
      <c r="W111" s="173"/>
      <c r="X111" s="173"/>
      <c r="Y111" s="173"/>
      <c r="Z111" s="173"/>
      <c r="AA111" s="173"/>
      <c r="AB111" s="173"/>
      <c r="AC111" s="173"/>
      <c r="AD111" s="173"/>
      <c r="AE111" s="173"/>
      <c r="AF111" s="173"/>
      <c r="AG111" s="173"/>
      <c r="AH111" s="173"/>
      <c r="AI111" s="173"/>
      <c r="AJ111" s="173"/>
      <c r="AK111" s="173"/>
      <c r="AL111" s="173"/>
      <c r="AM111" s="173"/>
      <c r="AN111" s="321"/>
      <c r="AO111" s="321"/>
      <c r="AP111" s="321"/>
      <c r="AQ111" s="173"/>
      <c r="AR111" s="173"/>
      <c r="AS111" s="173"/>
      <c r="AT111" s="173"/>
      <c r="AU111" s="173"/>
      <c r="AV111" s="321"/>
      <c r="AW111" s="321"/>
      <c r="AX111" s="321"/>
      <c r="AY111" s="321"/>
      <c r="AZ111" s="321"/>
      <c r="BA111" s="321"/>
      <c r="BB111" s="321"/>
      <c r="BC111" s="321"/>
      <c r="BD111" s="321"/>
    </row>
    <row r="112" spans="1:56" s="322" customFormat="1" ht="12.5" hidden="1" x14ac:dyDescent="0.35">
      <c r="A112" s="150" t="s">
        <v>113</v>
      </c>
      <c r="B112" s="172"/>
      <c r="C112" s="172"/>
      <c r="D112" s="172"/>
      <c r="E112" s="172"/>
      <c r="F112" s="172"/>
      <c r="G112" s="172"/>
      <c r="H112" s="172"/>
      <c r="I112" s="172"/>
      <c r="J112" s="172"/>
      <c r="K112" s="172"/>
      <c r="L112" s="172"/>
      <c r="M112" s="172"/>
      <c r="N112" s="172"/>
      <c r="O112" s="172"/>
      <c r="P112" s="172"/>
      <c r="Q112" s="172"/>
      <c r="R112" s="172"/>
      <c r="S112" s="172"/>
      <c r="T112" s="172"/>
      <c r="U112" s="173"/>
      <c r="V112" s="173"/>
      <c r="W112" s="173"/>
      <c r="X112" s="173"/>
      <c r="Y112" s="173"/>
      <c r="Z112" s="173"/>
      <c r="AA112" s="173"/>
      <c r="AB112" s="173"/>
      <c r="AC112" s="173"/>
      <c r="AD112" s="173"/>
      <c r="AE112" s="173"/>
      <c r="AF112" s="173"/>
      <c r="AG112" s="173"/>
      <c r="AH112" s="173"/>
      <c r="AI112" s="173"/>
      <c r="AJ112" s="173"/>
      <c r="AK112" s="173"/>
      <c r="AL112" s="173"/>
      <c r="AM112" s="173"/>
      <c r="AN112" s="321"/>
      <c r="AO112" s="321"/>
      <c r="AP112" s="321"/>
      <c r="AQ112" s="173"/>
      <c r="AR112" s="173"/>
      <c r="AS112" s="173"/>
      <c r="AT112" s="173"/>
      <c r="AU112" s="173"/>
      <c r="AV112" s="321"/>
      <c r="AW112" s="321"/>
      <c r="AX112" s="321"/>
      <c r="AY112" s="321"/>
      <c r="AZ112" s="321"/>
      <c r="BA112" s="321"/>
      <c r="BB112" s="321"/>
      <c r="BC112" s="321"/>
      <c r="BD112" s="321"/>
    </row>
    <row r="113" spans="1:56" s="322" customFormat="1" ht="12.5" hidden="1" x14ac:dyDescent="0.35">
      <c r="A113" s="150" t="s">
        <v>114</v>
      </c>
      <c r="B113" s="172"/>
      <c r="C113" s="172"/>
      <c r="D113" s="172"/>
      <c r="E113" s="172"/>
      <c r="F113" s="172"/>
      <c r="G113" s="172"/>
      <c r="H113" s="172"/>
      <c r="I113" s="172"/>
      <c r="J113" s="172"/>
      <c r="K113" s="172"/>
      <c r="L113" s="172"/>
      <c r="M113" s="172"/>
      <c r="N113" s="172"/>
      <c r="O113" s="172"/>
      <c r="P113" s="172"/>
      <c r="Q113" s="172"/>
      <c r="R113" s="172"/>
      <c r="S113" s="172"/>
      <c r="T113" s="172"/>
      <c r="U113" s="173"/>
      <c r="V113" s="173"/>
      <c r="W113" s="173"/>
      <c r="X113" s="173"/>
      <c r="Y113" s="173"/>
      <c r="Z113" s="173"/>
      <c r="AA113" s="173"/>
      <c r="AB113" s="173"/>
      <c r="AC113" s="173"/>
      <c r="AD113" s="173"/>
      <c r="AE113" s="173"/>
      <c r="AF113" s="173"/>
      <c r="AG113" s="173"/>
      <c r="AH113" s="173"/>
      <c r="AI113" s="173"/>
      <c r="AJ113" s="173"/>
      <c r="AK113" s="173"/>
      <c r="AL113" s="173"/>
      <c r="AM113" s="173"/>
      <c r="AN113" s="321"/>
      <c r="AO113" s="321"/>
      <c r="AP113" s="321"/>
      <c r="AQ113" s="173"/>
      <c r="AR113" s="173"/>
      <c r="AS113" s="173"/>
      <c r="AT113" s="173"/>
      <c r="AU113" s="173"/>
      <c r="AV113" s="321"/>
      <c r="AW113" s="321"/>
      <c r="AX113" s="321"/>
      <c r="AY113" s="321"/>
      <c r="AZ113" s="321"/>
      <c r="BA113" s="321"/>
      <c r="BB113" s="321"/>
      <c r="BC113" s="321"/>
      <c r="BD113" s="321"/>
    </row>
    <row r="114" spans="1:56" s="322" customFormat="1" ht="12.5" hidden="1" x14ac:dyDescent="0.35">
      <c r="A114" s="150" t="s">
        <v>115</v>
      </c>
      <c r="B114" s="172"/>
      <c r="C114" s="172"/>
      <c r="D114" s="172"/>
      <c r="E114" s="172"/>
      <c r="F114" s="172"/>
      <c r="G114" s="172"/>
      <c r="H114" s="172"/>
      <c r="I114" s="172"/>
      <c r="J114" s="172"/>
      <c r="K114" s="172"/>
      <c r="L114" s="172"/>
      <c r="M114" s="172"/>
      <c r="N114" s="172"/>
      <c r="O114" s="172"/>
      <c r="P114" s="172"/>
      <c r="Q114" s="172"/>
      <c r="R114" s="172"/>
      <c r="S114" s="172"/>
      <c r="T114" s="172"/>
      <c r="U114" s="173"/>
      <c r="V114" s="173"/>
      <c r="W114" s="173"/>
      <c r="X114" s="173"/>
      <c r="Y114" s="173"/>
      <c r="Z114" s="173"/>
      <c r="AA114" s="173"/>
      <c r="AB114" s="173"/>
      <c r="AC114" s="173"/>
      <c r="AD114" s="173"/>
      <c r="AE114" s="173"/>
      <c r="AF114" s="173"/>
      <c r="AG114" s="173"/>
      <c r="AH114" s="173"/>
      <c r="AI114" s="173"/>
      <c r="AJ114" s="173"/>
      <c r="AK114" s="173"/>
      <c r="AL114" s="173"/>
      <c r="AM114" s="173"/>
      <c r="AN114" s="321"/>
      <c r="AO114" s="321"/>
      <c r="AP114" s="321"/>
      <c r="AQ114" s="173"/>
      <c r="AR114" s="173"/>
      <c r="AS114" s="173"/>
      <c r="AT114" s="173"/>
      <c r="AU114" s="173"/>
      <c r="AV114" s="321"/>
      <c r="AW114" s="321"/>
      <c r="AX114" s="321"/>
      <c r="AY114" s="321"/>
      <c r="AZ114" s="321"/>
      <c r="BA114" s="321"/>
      <c r="BB114" s="321"/>
      <c r="BC114" s="321"/>
      <c r="BD114" s="321"/>
    </row>
    <row r="115" spans="1:56" s="322" customFormat="1" ht="12.5" hidden="1" x14ac:dyDescent="0.35">
      <c r="A115" s="150" t="s">
        <v>116</v>
      </c>
      <c r="B115" s="172"/>
      <c r="C115" s="172"/>
      <c r="D115" s="172"/>
      <c r="E115" s="172"/>
      <c r="F115" s="172"/>
      <c r="G115" s="172"/>
      <c r="H115" s="172"/>
      <c r="I115" s="172"/>
      <c r="J115" s="172"/>
      <c r="K115" s="172"/>
      <c r="L115" s="172"/>
      <c r="M115" s="172"/>
      <c r="N115" s="172"/>
      <c r="O115" s="172"/>
      <c r="P115" s="172"/>
      <c r="Q115" s="172"/>
      <c r="R115" s="172"/>
      <c r="S115" s="172"/>
      <c r="T115" s="172"/>
      <c r="U115" s="173"/>
      <c r="V115" s="173"/>
      <c r="W115" s="173"/>
      <c r="X115" s="173"/>
      <c r="Y115" s="173"/>
      <c r="Z115" s="173"/>
      <c r="AA115" s="173"/>
      <c r="AB115" s="173"/>
      <c r="AC115" s="173"/>
      <c r="AD115" s="173"/>
      <c r="AE115" s="173"/>
      <c r="AF115" s="173"/>
      <c r="AG115" s="173"/>
      <c r="AH115" s="173"/>
      <c r="AI115" s="173"/>
      <c r="AJ115" s="173"/>
      <c r="AK115" s="173"/>
      <c r="AL115" s="173"/>
      <c r="AM115" s="173"/>
      <c r="AN115" s="321"/>
      <c r="AO115" s="321"/>
      <c r="AP115" s="321"/>
      <c r="AQ115" s="173"/>
      <c r="AR115" s="173"/>
      <c r="AS115" s="173"/>
      <c r="AT115" s="173"/>
      <c r="AU115" s="173"/>
      <c r="AV115" s="321"/>
      <c r="AW115" s="321"/>
      <c r="AX115" s="321"/>
      <c r="AY115" s="321"/>
      <c r="AZ115" s="321"/>
      <c r="BA115" s="321"/>
      <c r="BB115" s="321"/>
      <c r="BC115" s="321"/>
      <c r="BD115" s="321"/>
    </row>
    <row r="116" spans="1:56" s="322" customFormat="1" ht="12.5" hidden="1" x14ac:dyDescent="0.35">
      <c r="A116" s="150" t="s">
        <v>117</v>
      </c>
      <c r="B116" s="172"/>
      <c r="C116" s="172"/>
      <c r="D116" s="172"/>
      <c r="E116" s="172"/>
      <c r="F116" s="172"/>
      <c r="G116" s="172"/>
      <c r="H116" s="172"/>
      <c r="I116" s="172"/>
      <c r="J116" s="172"/>
      <c r="K116" s="172"/>
      <c r="L116" s="172"/>
      <c r="M116" s="172"/>
      <c r="N116" s="172"/>
      <c r="O116" s="172"/>
      <c r="P116" s="172"/>
      <c r="Q116" s="172"/>
      <c r="R116" s="172"/>
      <c r="S116" s="172"/>
      <c r="T116" s="172"/>
      <c r="U116" s="173"/>
      <c r="V116" s="173"/>
      <c r="W116" s="173"/>
      <c r="X116" s="173"/>
      <c r="Y116" s="173"/>
      <c r="Z116" s="173"/>
      <c r="AA116" s="173"/>
      <c r="AB116" s="173"/>
      <c r="AC116" s="173"/>
      <c r="AD116" s="173"/>
      <c r="AE116" s="173"/>
      <c r="AF116" s="173"/>
      <c r="AG116" s="173"/>
      <c r="AH116" s="173"/>
      <c r="AI116" s="173"/>
      <c r="AJ116" s="173"/>
      <c r="AK116" s="173"/>
      <c r="AL116" s="173"/>
      <c r="AM116" s="173"/>
      <c r="AN116" s="321"/>
      <c r="AO116" s="321"/>
      <c r="AP116" s="321"/>
      <c r="AQ116" s="173"/>
      <c r="AR116" s="173"/>
      <c r="AS116" s="173"/>
      <c r="AT116" s="173"/>
      <c r="AU116" s="173"/>
      <c r="AV116" s="321"/>
      <c r="AW116" s="321"/>
      <c r="AX116" s="321"/>
      <c r="AY116" s="321"/>
      <c r="AZ116" s="321"/>
      <c r="BA116" s="321"/>
      <c r="BB116" s="321"/>
      <c r="BC116" s="321"/>
      <c r="BD116" s="321"/>
    </row>
    <row r="117" spans="1:56" s="322" customFormat="1" ht="12.5" hidden="1" x14ac:dyDescent="0.35">
      <c r="A117" s="150" t="s">
        <v>118</v>
      </c>
      <c r="B117" s="172"/>
      <c r="C117" s="172"/>
      <c r="D117" s="172"/>
      <c r="E117" s="172"/>
      <c r="F117" s="172"/>
      <c r="G117" s="172"/>
      <c r="H117" s="172"/>
      <c r="I117" s="172"/>
      <c r="J117" s="172"/>
      <c r="K117" s="172"/>
      <c r="L117" s="172"/>
      <c r="M117" s="172"/>
      <c r="N117" s="172"/>
      <c r="O117" s="172"/>
      <c r="P117" s="172"/>
      <c r="Q117" s="172"/>
      <c r="R117" s="172"/>
      <c r="S117" s="172"/>
      <c r="T117" s="172"/>
      <c r="U117" s="173"/>
      <c r="V117" s="173"/>
      <c r="W117" s="173"/>
      <c r="X117" s="173"/>
      <c r="Y117" s="173"/>
      <c r="Z117" s="173"/>
      <c r="AA117" s="173"/>
      <c r="AB117" s="173"/>
      <c r="AC117" s="173"/>
      <c r="AD117" s="173"/>
      <c r="AE117" s="173"/>
      <c r="AF117" s="173"/>
      <c r="AG117" s="173"/>
      <c r="AH117" s="173"/>
      <c r="AI117" s="173"/>
      <c r="AJ117" s="173"/>
      <c r="AK117" s="173"/>
      <c r="AL117" s="173"/>
      <c r="AM117" s="173"/>
      <c r="AN117" s="321"/>
      <c r="AO117" s="321"/>
      <c r="AP117" s="321"/>
      <c r="AQ117" s="173"/>
      <c r="AR117" s="173"/>
      <c r="AS117" s="173"/>
      <c r="AT117" s="173"/>
      <c r="AU117" s="173"/>
      <c r="AV117" s="321"/>
      <c r="AW117" s="321"/>
      <c r="AX117" s="321"/>
      <c r="AY117" s="321"/>
      <c r="AZ117" s="321"/>
      <c r="BA117" s="321"/>
      <c r="BB117" s="321"/>
      <c r="BC117" s="321"/>
      <c r="BD117" s="321"/>
    </row>
    <row r="118" spans="1:56" s="322" customFormat="1" ht="12.5" hidden="1" x14ac:dyDescent="0.35">
      <c r="A118" s="150" t="s">
        <v>119</v>
      </c>
      <c r="B118" s="172"/>
      <c r="C118" s="172"/>
      <c r="D118" s="172"/>
      <c r="E118" s="172"/>
      <c r="F118" s="172"/>
      <c r="G118" s="172"/>
      <c r="H118" s="172"/>
      <c r="I118" s="172"/>
      <c r="J118" s="172"/>
      <c r="K118" s="172"/>
      <c r="L118" s="172"/>
      <c r="M118" s="172"/>
      <c r="N118" s="172"/>
      <c r="O118" s="172"/>
      <c r="P118" s="172"/>
      <c r="Q118" s="172"/>
      <c r="R118" s="172"/>
      <c r="S118" s="172"/>
      <c r="T118" s="172"/>
      <c r="U118" s="173"/>
      <c r="V118" s="173"/>
      <c r="W118" s="173"/>
      <c r="X118" s="173"/>
      <c r="Y118" s="173"/>
      <c r="Z118" s="173"/>
      <c r="AA118" s="173"/>
      <c r="AB118" s="173"/>
      <c r="AC118" s="173"/>
      <c r="AD118" s="173"/>
      <c r="AE118" s="173"/>
      <c r="AF118" s="173"/>
      <c r="AG118" s="173"/>
      <c r="AH118" s="173"/>
      <c r="AI118" s="173"/>
      <c r="AJ118" s="173"/>
      <c r="AK118" s="173"/>
      <c r="AL118" s="173"/>
      <c r="AM118" s="173"/>
      <c r="AN118" s="321"/>
      <c r="AO118" s="321"/>
      <c r="AP118" s="321"/>
      <c r="AQ118" s="173"/>
      <c r="AR118" s="173"/>
      <c r="AS118" s="173"/>
      <c r="AT118" s="173"/>
      <c r="AU118" s="173"/>
      <c r="AV118" s="321"/>
      <c r="AW118" s="321"/>
      <c r="AX118" s="321"/>
      <c r="AY118" s="321"/>
      <c r="AZ118" s="321"/>
      <c r="BA118" s="321"/>
      <c r="BB118" s="321"/>
      <c r="BC118" s="321"/>
      <c r="BD118" s="321"/>
    </row>
    <row r="119" spans="1:56" s="322" customFormat="1" ht="12.5" hidden="1" x14ac:dyDescent="0.35">
      <c r="A119" s="150" t="s">
        <v>120</v>
      </c>
      <c r="B119" s="172"/>
      <c r="C119" s="172"/>
      <c r="D119" s="172"/>
      <c r="E119" s="172"/>
      <c r="F119" s="172"/>
      <c r="G119" s="172"/>
      <c r="H119" s="172"/>
      <c r="I119" s="172"/>
      <c r="J119" s="172"/>
      <c r="K119" s="172"/>
      <c r="L119" s="172"/>
      <c r="M119" s="172"/>
      <c r="N119" s="172"/>
      <c r="O119" s="172"/>
      <c r="P119" s="172"/>
      <c r="Q119" s="172"/>
      <c r="R119" s="172"/>
      <c r="S119" s="172"/>
      <c r="T119" s="172"/>
      <c r="U119" s="173"/>
      <c r="V119" s="173"/>
      <c r="W119" s="173"/>
      <c r="X119" s="173"/>
      <c r="Y119" s="173"/>
      <c r="Z119" s="173"/>
      <c r="AA119" s="173"/>
      <c r="AB119" s="173"/>
      <c r="AC119" s="173"/>
      <c r="AD119" s="173"/>
      <c r="AE119" s="173"/>
      <c r="AF119" s="173"/>
      <c r="AG119" s="173"/>
      <c r="AH119" s="173"/>
      <c r="AI119" s="173"/>
      <c r="AJ119" s="173"/>
      <c r="AK119" s="173"/>
      <c r="AL119" s="173"/>
      <c r="AM119" s="173"/>
      <c r="AN119" s="321"/>
      <c r="AO119" s="321"/>
      <c r="AP119" s="321"/>
      <c r="AQ119" s="173"/>
      <c r="AR119" s="173"/>
      <c r="AS119" s="173"/>
      <c r="AT119" s="173"/>
      <c r="AU119" s="173"/>
      <c r="AV119" s="321"/>
      <c r="AW119" s="321"/>
      <c r="AX119" s="321"/>
      <c r="AY119" s="321"/>
      <c r="AZ119" s="321"/>
      <c r="BA119" s="321"/>
      <c r="BB119" s="321"/>
      <c r="BC119" s="321"/>
      <c r="BD119" s="321"/>
    </row>
    <row r="120" spans="1:56" s="322" customFormat="1" ht="12.5" hidden="1" x14ac:dyDescent="0.35">
      <c r="A120" s="150" t="s">
        <v>121</v>
      </c>
      <c r="B120" s="172"/>
      <c r="C120" s="172"/>
      <c r="D120" s="172"/>
      <c r="E120" s="172"/>
      <c r="F120" s="172"/>
      <c r="G120" s="172"/>
      <c r="H120" s="172"/>
      <c r="I120" s="172"/>
      <c r="J120" s="172"/>
      <c r="K120" s="172"/>
      <c r="L120" s="172"/>
      <c r="M120" s="172"/>
      <c r="N120" s="172"/>
      <c r="O120" s="172"/>
      <c r="P120" s="172"/>
      <c r="Q120" s="172"/>
      <c r="R120" s="172"/>
      <c r="S120" s="172"/>
      <c r="T120" s="172"/>
      <c r="U120" s="173"/>
      <c r="V120" s="173"/>
      <c r="W120" s="173"/>
      <c r="X120" s="173"/>
      <c r="Y120" s="173"/>
      <c r="Z120" s="173"/>
      <c r="AA120" s="173"/>
      <c r="AB120" s="173"/>
      <c r="AC120" s="173"/>
      <c r="AD120" s="173"/>
      <c r="AE120" s="173"/>
      <c r="AF120" s="173"/>
      <c r="AG120" s="173"/>
      <c r="AH120" s="173"/>
      <c r="AI120" s="173"/>
      <c r="AJ120" s="173"/>
      <c r="AK120" s="173"/>
      <c r="AL120" s="173"/>
      <c r="AM120" s="173"/>
      <c r="AN120" s="321"/>
      <c r="AO120" s="321"/>
      <c r="AP120" s="321"/>
      <c r="AQ120" s="173"/>
      <c r="AR120" s="173"/>
      <c r="AS120" s="173"/>
      <c r="AT120" s="173"/>
      <c r="AU120" s="173"/>
      <c r="AV120" s="321"/>
      <c r="AW120" s="321"/>
      <c r="AX120" s="321"/>
      <c r="AY120" s="321"/>
      <c r="AZ120" s="321"/>
      <c r="BA120" s="321"/>
      <c r="BB120" s="321"/>
      <c r="BC120" s="321"/>
      <c r="BD120" s="321"/>
    </row>
    <row r="121" spans="1:56" s="322" customFormat="1" ht="12.5" hidden="1" x14ac:dyDescent="0.35">
      <c r="A121" s="150" t="s">
        <v>122</v>
      </c>
      <c r="B121" s="172"/>
      <c r="C121" s="172"/>
      <c r="D121" s="172"/>
      <c r="E121" s="172"/>
      <c r="F121" s="172"/>
      <c r="G121" s="172"/>
      <c r="H121" s="172"/>
      <c r="I121" s="172"/>
      <c r="J121" s="172"/>
      <c r="K121" s="172"/>
      <c r="L121" s="172"/>
      <c r="M121" s="172"/>
      <c r="N121" s="172"/>
      <c r="O121" s="172"/>
      <c r="P121" s="172"/>
      <c r="Q121" s="172"/>
      <c r="R121" s="172"/>
      <c r="S121" s="172"/>
      <c r="T121" s="172"/>
      <c r="U121" s="173"/>
      <c r="V121" s="173"/>
      <c r="W121" s="173"/>
      <c r="X121" s="173"/>
      <c r="Y121" s="173"/>
      <c r="Z121" s="173"/>
      <c r="AA121" s="173"/>
      <c r="AB121" s="173"/>
      <c r="AC121" s="173"/>
      <c r="AD121" s="173"/>
      <c r="AE121" s="173"/>
      <c r="AF121" s="173"/>
      <c r="AG121" s="173"/>
      <c r="AH121" s="173"/>
      <c r="AI121" s="173"/>
      <c r="AJ121" s="173"/>
      <c r="AK121" s="173"/>
      <c r="AL121" s="173"/>
      <c r="AM121" s="173"/>
      <c r="AN121" s="321"/>
      <c r="AO121" s="321"/>
      <c r="AP121" s="321"/>
      <c r="AQ121" s="173"/>
      <c r="AR121" s="173"/>
      <c r="AS121" s="173"/>
      <c r="AT121" s="173"/>
      <c r="AU121" s="173"/>
      <c r="AV121" s="321"/>
      <c r="AW121" s="321"/>
      <c r="AX121" s="321"/>
      <c r="AY121" s="321"/>
      <c r="AZ121" s="321"/>
      <c r="BA121" s="321"/>
      <c r="BB121" s="321"/>
      <c r="BC121" s="321"/>
      <c r="BD121" s="321"/>
    </row>
    <row r="122" spans="1:56" s="322" customFormat="1" ht="12.5" hidden="1" x14ac:dyDescent="0.35">
      <c r="A122" s="150" t="s">
        <v>123</v>
      </c>
      <c r="B122" s="172"/>
      <c r="C122" s="172"/>
      <c r="D122" s="172"/>
      <c r="E122" s="172"/>
      <c r="F122" s="172"/>
      <c r="G122" s="172"/>
      <c r="H122" s="172"/>
      <c r="I122" s="172"/>
      <c r="J122" s="172"/>
      <c r="K122" s="172"/>
      <c r="L122" s="172"/>
      <c r="M122" s="172"/>
      <c r="N122" s="172"/>
      <c r="O122" s="172"/>
      <c r="P122" s="172"/>
      <c r="Q122" s="172"/>
      <c r="R122" s="172"/>
      <c r="S122" s="172"/>
      <c r="T122" s="172"/>
      <c r="U122" s="173"/>
      <c r="V122" s="173"/>
      <c r="W122" s="173"/>
      <c r="X122" s="173"/>
      <c r="Y122" s="173"/>
      <c r="Z122" s="173"/>
      <c r="AA122" s="173"/>
      <c r="AB122" s="173"/>
      <c r="AC122" s="173"/>
      <c r="AD122" s="173"/>
      <c r="AE122" s="173"/>
      <c r="AF122" s="173"/>
      <c r="AG122" s="173"/>
      <c r="AH122" s="173"/>
      <c r="AI122" s="173"/>
      <c r="AJ122" s="173"/>
      <c r="AK122" s="173"/>
      <c r="AL122" s="173"/>
      <c r="AM122" s="173"/>
      <c r="AN122" s="321"/>
      <c r="AO122" s="321"/>
      <c r="AP122" s="321"/>
      <c r="AQ122" s="173"/>
      <c r="AR122" s="173"/>
      <c r="AS122" s="173"/>
      <c r="AT122" s="173"/>
      <c r="AU122" s="173"/>
      <c r="AV122" s="321"/>
      <c r="AW122" s="321"/>
      <c r="AX122" s="321"/>
      <c r="AY122" s="321"/>
      <c r="AZ122" s="321"/>
      <c r="BA122" s="321"/>
      <c r="BB122" s="321"/>
      <c r="BC122" s="321"/>
      <c r="BD122" s="321"/>
    </row>
    <row r="123" spans="1:56" s="322" customFormat="1" ht="12.5" hidden="1" x14ac:dyDescent="0.35">
      <c r="A123" s="150" t="s">
        <v>124</v>
      </c>
      <c r="B123" s="172"/>
      <c r="C123" s="172"/>
      <c r="D123" s="172"/>
      <c r="E123" s="172"/>
      <c r="F123" s="172"/>
      <c r="G123" s="172"/>
      <c r="H123" s="172"/>
      <c r="I123" s="172"/>
      <c r="J123" s="172"/>
      <c r="K123" s="172"/>
      <c r="L123" s="172"/>
      <c r="M123" s="172"/>
      <c r="N123" s="172"/>
      <c r="O123" s="172"/>
      <c r="P123" s="172"/>
      <c r="Q123" s="172"/>
      <c r="R123" s="172"/>
      <c r="S123" s="172"/>
      <c r="T123" s="172"/>
      <c r="U123" s="173"/>
      <c r="V123" s="173"/>
      <c r="W123" s="173"/>
      <c r="X123" s="173"/>
      <c r="Y123" s="173"/>
      <c r="Z123" s="173"/>
      <c r="AA123" s="173"/>
      <c r="AB123" s="173"/>
      <c r="AC123" s="173"/>
      <c r="AD123" s="173"/>
      <c r="AE123" s="173"/>
      <c r="AF123" s="173"/>
      <c r="AG123" s="173"/>
      <c r="AH123" s="173"/>
      <c r="AI123" s="173"/>
      <c r="AJ123" s="173"/>
      <c r="AK123" s="173"/>
      <c r="AL123" s="173"/>
      <c r="AM123" s="173"/>
      <c r="AN123" s="321"/>
      <c r="AO123" s="321"/>
      <c r="AP123" s="321"/>
      <c r="AQ123" s="173"/>
      <c r="AR123" s="173"/>
      <c r="AS123" s="173"/>
      <c r="AT123" s="173"/>
      <c r="AU123" s="173"/>
      <c r="AV123" s="321"/>
      <c r="AW123" s="321"/>
      <c r="AX123" s="321"/>
      <c r="AY123" s="321"/>
      <c r="AZ123" s="321"/>
      <c r="BA123" s="321"/>
      <c r="BB123" s="321"/>
      <c r="BC123" s="321"/>
      <c r="BD123" s="321"/>
    </row>
    <row r="124" spans="1:56" s="322" customFormat="1" ht="12.5" hidden="1" x14ac:dyDescent="0.35">
      <c r="A124" s="150" t="s">
        <v>125</v>
      </c>
      <c r="B124" s="172"/>
      <c r="C124" s="172"/>
      <c r="D124" s="172"/>
      <c r="E124" s="172"/>
      <c r="F124" s="172"/>
      <c r="G124" s="172"/>
      <c r="H124" s="172"/>
      <c r="I124" s="172"/>
      <c r="J124" s="172"/>
      <c r="K124" s="172"/>
      <c r="L124" s="172"/>
      <c r="M124" s="172"/>
      <c r="N124" s="172"/>
      <c r="O124" s="172"/>
      <c r="P124" s="172"/>
      <c r="Q124" s="172"/>
      <c r="R124" s="172"/>
      <c r="S124" s="172"/>
      <c r="T124" s="172"/>
      <c r="U124" s="173"/>
      <c r="V124" s="173"/>
      <c r="W124" s="173"/>
      <c r="X124" s="173"/>
      <c r="Y124" s="173"/>
      <c r="Z124" s="173"/>
      <c r="AA124" s="173"/>
      <c r="AB124" s="173"/>
      <c r="AC124" s="173"/>
      <c r="AD124" s="173"/>
      <c r="AE124" s="173"/>
      <c r="AF124" s="173"/>
      <c r="AG124" s="173"/>
      <c r="AH124" s="173"/>
      <c r="AI124" s="173"/>
      <c r="AJ124" s="173"/>
      <c r="AK124" s="173"/>
      <c r="AL124" s="173"/>
      <c r="AM124" s="173"/>
      <c r="AN124" s="321"/>
      <c r="AO124" s="321"/>
      <c r="AP124" s="321"/>
      <c r="AQ124" s="173"/>
      <c r="AR124" s="173"/>
      <c r="AS124" s="173"/>
      <c r="AT124" s="173"/>
      <c r="AU124" s="173"/>
      <c r="AV124" s="321"/>
      <c r="AW124" s="321"/>
      <c r="AX124" s="321"/>
      <c r="AY124" s="321"/>
      <c r="AZ124" s="321"/>
      <c r="BA124" s="321"/>
      <c r="BB124" s="321"/>
      <c r="BC124" s="321"/>
      <c r="BD124" s="321"/>
    </row>
    <row r="125" spans="1:56" s="322" customFormat="1" ht="12.5" hidden="1" x14ac:dyDescent="0.35">
      <c r="A125" s="150" t="s">
        <v>126</v>
      </c>
      <c r="B125" s="172"/>
      <c r="C125" s="172"/>
      <c r="D125" s="172"/>
      <c r="E125" s="172"/>
      <c r="F125" s="172"/>
      <c r="G125" s="172"/>
      <c r="H125" s="172"/>
      <c r="I125" s="172"/>
      <c r="J125" s="172"/>
      <c r="K125" s="172"/>
      <c r="L125" s="172"/>
      <c r="M125" s="172"/>
      <c r="N125" s="172"/>
      <c r="O125" s="172"/>
      <c r="P125" s="172"/>
      <c r="Q125" s="172"/>
      <c r="R125" s="172"/>
      <c r="S125" s="172"/>
      <c r="T125" s="172"/>
      <c r="U125" s="173"/>
      <c r="V125" s="173"/>
      <c r="W125" s="173"/>
      <c r="X125" s="173"/>
      <c r="Y125" s="173"/>
      <c r="Z125" s="173"/>
      <c r="AA125" s="173"/>
      <c r="AB125" s="173"/>
      <c r="AC125" s="173"/>
      <c r="AD125" s="173"/>
      <c r="AE125" s="173"/>
      <c r="AF125" s="173"/>
      <c r="AG125" s="173"/>
      <c r="AH125" s="173"/>
      <c r="AI125" s="173"/>
      <c r="AJ125" s="173"/>
      <c r="AK125" s="173"/>
      <c r="AL125" s="173"/>
      <c r="AM125" s="173"/>
      <c r="AN125" s="321"/>
      <c r="AO125" s="321"/>
      <c r="AP125" s="321"/>
      <c r="AQ125" s="173"/>
      <c r="AR125" s="173"/>
      <c r="AS125" s="173"/>
      <c r="AT125" s="173"/>
      <c r="AU125" s="173"/>
      <c r="AV125" s="321"/>
      <c r="AW125" s="321"/>
      <c r="AX125" s="321"/>
      <c r="AY125" s="321"/>
      <c r="AZ125" s="321"/>
      <c r="BA125" s="321"/>
      <c r="BB125" s="321"/>
      <c r="BC125" s="321"/>
      <c r="BD125" s="321"/>
    </row>
    <row r="126" spans="1:56" s="322" customFormat="1" ht="12.5" hidden="1" x14ac:dyDescent="0.35">
      <c r="A126" s="150" t="s">
        <v>127</v>
      </c>
      <c r="B126" s="172"/>
      <c r="C126" s="172"/>
      <c r="D126" s="172"/>
      <c r="E126" s="172"/>
      <c r="F126" s="172"/>
      <c r="G126" s="172"/>
      <c r="H126" s="172"/>
      <c r="I126" s="172"/>
      <c r="J126" s="172"/>
      <c r="K126" s="172"/>
      <c r="L126" s="172"/>
      <c r="M126" s="172"/>
      <c r="N126" s="172"/>
      <c r="O126" s="172"/>
      <c r="P126" s="172"/>
      <c r="Q126" s="172"/>
      <c r="R126" s="172"/>
      <c r="S126" s="172"/>
      <c r="T126" s="172"/>
      <c r="U126" s="173"/>
      <c r="V126" s="173"/>
      <c r="W126" s="173"/>
      <c r="X126" s="173"/>
      <c r="Y126" s="173"/>
      <c r="Z126" s="173"/>
      <c r="AA126" s="173"/>
      <c r="AB126" s="173"/>
      <c r="AC126" s="173"/>
      <c r="AD126" s="173"/>
      <c r="AE126" s="173"/>
      <c r="AF126" s="173"/>
      <c r="AG126" s="173"/>
      <c r="AH126" s="173"/>
      <c r="AI126" s="173"/>
      <c r="AJ126" s="173"/>
      <c r="AK126" s="173"/>
      <c r="AL126" s="173"/>
      <c r="AM126" s="173"/>
      <c r="AN126" s="321"/>
      <c r="AO126" s="321"/>
      <c r="AP126" s="321"/>
      <c r="AQ126" s="173"/>
      <c r="AR126" s="173"/>
      <c r="AS126" s="173"/>
      <c r="AT126" s="173"/>
      <c r="AU126" s="173"/>
      <c r="AV126" s="321"/>
      <c r="AW126" s="321"/>
      <c r="AX126" s="321"/>
      <c r="AY126" s="321"/>
      <c r="AZ126" s="321"/>
      <c r="BA126" s="321"/>
      <c r="BB126" s="321"/>
      <c r="BC126" s="321"/>
      <c r="BD126" s="321"/>
    </row>
    <row r="127" spans="1:56" s="322" customFormat="1" ht="12.5" hidden="1" x14ac:dyDescent="0.35">
      <c r="A127" s="150" t="s">
        <v>128</v>
      </c>
      <c r="B127" s="172"/>
      <c r="C127" s="172"/>
      <c r="D127" s="172"/>
      <c r="E127" s="172"/>
      <c r="F127" s="172"/>
      <c r="G127" s="172"/>
      <c r="H127" s="172"/>
      <c r="I127" s="172"/>
      <c r="J127" s="172"/>
      <c r="K127" s="172"/>
      <c r="L127" s="172"/>
      <c r="M127" s="172"/>
      <c r="N127" s="172"/>
      <c r="O127" s="172"/>
      <c r="P127" s="172"/>
      <c r="Q127" s="172"/>
      <c r="R127" s="172"/>
      <c r="S127" s="172"/>
      <c r="T127" s="172"/>
      <c r="U127" s="173"/>
      <c r="V127" s="173"/>
      <c r="W127" s="173"/>
      <c r="X127" s="173"/>
      <c r="Y127" s="173"/>
      <c r="Z127" s="173"/>
      <c r="AA127" s="173"/>
      <c r="AB127" s="173"/>
      <c r="AC127" s="173"/>
      <c r="AD127" s="173"/>
      <c r="AE127" s="173"/>
      <c r="AF127" s="173"/>
      <c r="AG127" s="173"/>
      <c r="AH127" s="173"/>
      <c r="AI127" s="173"/>
      <c r="AJ127" s="173"/>
      <c r="AK127" s="173"/>
      <c r="AL127" s="173"/>
      <c r="AM127" s="173"/>
      <c r="AN127" s="321"/>
      <c r="AO127" s="321"/>
      <c r="AP127" s="321"/>
      <c r="AQ127" s="173"/>
      <c r="AR127" s="173"/>
      <c r="AS127" s="173"/>
      <c r="AT127" s="173"/>
      <c r="AU127" s="173"/>
      <c r="AV127" s="321"/>
      <c r="AW127" s="321"/>
      <c r="AX127" s="321"/>
      <c r="AY127" s="321"/>
      <c r="AZ127" s="321"/>
      <c r="BA127" s="321"/>
      <c r="BB127" s="321"/>
      <c r="BC127" s="321"/>
      <c r="BD127" s="321"/>
    </row>
    <row r="128" spans="1:56" s="322" customFormat="1" ht="12.5" hidden="1" x14ac:dyDescent="0.35">
      <c r="A128" s="150" t="s">
        <v>129</v>
      </c>
      <c r="B128" s="172"/>
      <c r="C128" s="172"/>
      <c r="D128" s="172"/>
      <c r="E128" s="172"/>
      <c r="F128" s="172"/>
      <c r="G128" s="172"/>
      <c r="H128" s="172"/>
      <c r="I128" s="172"/>
      <c r="J128" s="172"/>
      <c r="K128" s="172"/>
      <c r="L128" s="172"/>
      <c r="M128" s="172"/>
      <c r="N128" s="172"/>
      <c r="O128" s="172"/>
      <c r="P128" s="172"/>
      <c r="Q128" s="172"/>
      <c r="R128" s="172"/>
      <c r="S128" s="172"/>
      <c r="T128" s="172"/>
      <c r="U128" s="173"/>
      <c r="V128" s="173"/>
      <c r="W128" s="173"/>
      <c r="X128" s="173"/>
      <c r="Y128" s="173"/>
      <c r="Z128" s="173"/>
      <c r="AA128" s="173"/>
      <c r="AB128" s="173"/>
      <c r="AC128" s="173"/>
      <c r="AD128" s="173"/>
      <c r="AE128" s="173"/>
      <c r="AF128" s="173"/>
      <c r="AG128" s="173"/>
      <c r="AH128" s="173"/>
      <c r="AI128" s="173"/>
      <c r="AJ128" s="173"/>
      <c r="AK128" s="173"/>
      <c r="AL128" s="173"/>
      <c r="AM128" s="173"/>
      <c r="AN128" s="321"/>
      <c r="AO128" s="321"/>
      <c r="AP128" s="321"/>
      <c r="AQ128" s="173"/>
      <c r="AR128" s="173"/>
      <c r="AS128" s="173"/>
      <c r="AT128" s="173"/>
      <c r="AU128" s="173"/>
      <c r="AV128" s="321"/>
      <c r="AW128" s="321"/>
      <c r="AX128" s="321"/>
      <c r="AY128" s="321"/>
      <c r="AZ128" s="321"/>
      <c r="BA128" s="321"/>
      <c r="BB128" s="321"/>
      <c r="BC128" s="321"/>
      <c r="BD128" s="321"/>
    </row>
    <row r="129" spans="1:56" s="322" customFormat="1" ht="12.5" hidden="1" x14ac:dyDescent="0.35">
      <c r="A129" s="150" t="s">
        <v>130</v>
      </c>
      <c r="B129" s="172"/>
      <c r="C129" s="172"/>
      <c r="D129" s="172"/>
      <c r="E129" s="172"/>
      <c r="F129" s="172"/>
      <c r="G129" s="172"/>
      <c r="H129" s="172"/>
      <c r="I129" s="172"/>
      <c r="J129" s="172"/>
      <c r="K129" s="172"/>
      <c r="L129" s="172"/>
      <c r="M129" s="172"/>
      <c r="N129" s="172"/>
      <c r="O129" s="172"/>
      <c r="P129" s="172"/>
      <c r="Q129" s="172"/>
      <c r="R129" s="172"/>
      <c r="S129" s="172"/>
      <c r="T129" s="172"/>
      <c r="U129" s="173"/>
      <c r="V129" s="173"/>
      <c r="W129" s="173"/>
      <c r="X129" s="173"/>
      <c r="Y129" s="173"/>
      <c r="Z129" s="173"/>
      <c r="AA129" s="173"/>
      <c r="AB129" s="173"/>
      <c r="AC129" s="173"/>
      <c r="AD129" s="173"/>
      <c r="AE129" s="173"/>
      <c r="AF129" s="173"/>
      <c r="AG129" s="173"/>
      <c r="AH129" s="173"/>
      <c r="AI129" s="173"/>
      <c r="AJ129" s="173"/>
      <c r="AK129" s="173"/>
      <c r="AL129" s="173"/>
      <c r="AM129" s="173"/>
      <c r="AN129" s="321"/>
      <c r="AO129" s="321"/>
      <c r="AP129" s="321"/>
      <c r="AQ129" s="173"/>
      <c r="AR129" s="173"/>
      <c r="AS129" s="173"/>
      <c r="AT129" s="173"/>
      <c r="AU129" s="173"/>
      <c r="AV129" s="321"/>
      <c r="AW129" s="321"/>
      <c r="AX129" s="321"/>
      <c r="AY129" s="321"/>
      <c r="AZ129" s="321"/>
      <c r="BA129" s="321"/>
      <c r="BB129" s="321"/>
      <c r="BC129" s="321"/>
      <c r="BD129" s="321"/>
    </row>
    <row r="130" spans="1:56" s="322" customFormat="1" ht="12.5" hidden="1" x14ac:dyDescent="0.35">
      <c r="A130" s="150" t="s">
        <v>131</v>
      </c>
      <c r="B130" s="172"/>
      <c r="C130" s="172"/>
      <c r="D130" s="172"/>
      <c r="E130" s="172"/>
      <c r="F130" s="172"/>
      <c r="G130" s="172"/>
      <c r="H130" s="172"/>
      <c r="I130" s="172"/>
      <c r="J130" s="172"/>
      <c r="K130" s="172"/>
      <c r="L130" s="172"/>
      <c r="M130" s="172"/>
      <c r="N130" s="172"/>
      <c r="O130" s="172"/>
      <c r="P130" s="172"/>
      <c r="Q130" s="172"/>
      <c r="R130" s="172"/>
      <c r="S130" s="172"/>
      <c r="T130" s="172"/>
      <c r="U130" s="173"/>
      <c r="V130" s="173"/>
      <c r="W130" s="173"/>
      <c r="X130" s="173"/>
      <c r="Y130" s="173"/>
      <c r="Z130" s="173"/>
      <c r="AA130" s="173"/>
      <c r="AB130" s="173"/>
      <c r="AC130" s="173"/>
      <c r="AD130" s="173"/>
      <c r="AE130" s="173"/>
      <c r="AF130" s="173"/>
      <c r="AG130" s="173"/>
      <c r="AH130" s="173"/>
      <c r="AI130" s="173"/>
      <c r="AJ130" s="173"/>
      <c r="AK130" s="173"/>
      <c r="AL130" s="173"/>
      <c r="AM130" s="173"/>
      <c r="AN130" s="321"/>
      <c r="AO130" s="321"/>
      <c r="AP130" s="321"/>
      <c r="AQ130" s="173"/>
      <c r="AR130" s="173"/>
      <c r="AS130" s="173"/>
      <c r="AT130" s="173"/>
      <c r="AU130" s="173"/>
      <c r="AV130" s="321"/>
      <c r="AW130" s="321"/>
      <c r="AX130" s="321"/>
      <c r="AY130" s="321"/>
      <c r="AZ130" s="321"/>
      <c r="BA130" s="321"/>
      <c r="BB130" s="321"/>
      <c r="BC130" s="321"/>
      <c r="BD130" s="321"/>
    </row>
    <row r="131" spans="1:56" s="322" customFormat="1" ht="12.5" hidden="1" x14ac:dyDescent="0.35">
      <c r="A131" s="150" t="s">
        <v>132</v>
      </c>
      <c r="B131" s="172"/>
      <c r="C131" s="172"/>
      <c r="D131" s="172"/>
      <c r="E131" s="172"/>
      <c r="F131" s="172"/>
      <c r="G131" s="172"/>
      <c r="H131" s="172"/>
      <c r="I131" s="172"/>
      <c r="J131" s="172"/>
      <c r="K131" s="172"/>
      <c r="L131" s="172"/>
      <c r="M131" s="172"/>
      <c r="N131" s="172"/>
      <c r="O131" s="172"/>
      <c r="P131" s="172"/>
      <c r="Q131" s="172"/>
      <c r="R131" s="172"/>
      <c r="S131" s="172"/>
      <c r="T131" s="172"/>
      <c r="U131" s="173"/>
      <c r="V131" s="173"/>
      <c r="W131" s="173"/>
      <c r="X131" s="173"/>
      <c r="Y131" s="173"/>
      <c r="Z131" s="173"/>
      <c r="AA131" s="173"/>
      <c r="AB131" s="173"/>
      <c r="AC131" s="173"/>
      <c r="AD131" s="173"/>
      <c r="AE131" s="173"/>
      <c r="AF131" s="173"/>
      <c r="AG131" s="173"/>
      <c r="AH131" s="173"/>
      <c r="AI131" s="173"/>
      <c r="AJ131" s="173"/>
      <c r="AK131" s="173"/>
      <c r="AL131" s="173"/>
      <c r="AM131" s="173"/>
      <c r="AN131" s="321"/>
      <c r="AO131" s="321"/>
      <c r="AP131" s="321"/>
      <c r="AQ131" s="173"/>
      <c r="AR131" s="173"/>
      <c r="AS131" s="173"/>
      <c r="AT131" s="173"/>
      <c r="AU131" s="173"/>
      <c r="AV131" s="321"/>
      <c r="AW131" s="321"/>
      <c r="AX131" s="321"/>
      <c r="AY131" s="321"/>
      <c r="AZ131" s="321"/>
      <c r="BA131" s="321"/>
      <c r="BB131" s="321"/>
      <c r="BC131" s="321"/>
      <c r="BD131" s="321"/>
    </row>
    <row r="132" spans="1:56" s="322" customFormat="1" ht="12.5" hidden="1" x14ac:dyDescent="0.35">
      <c r="A132" s="150" t="s">
        <v>133</v>
      </c>
      <c r="B132" s="172"/>
      <c r="C132" s="172"/>
      <c r="D132" s="172"/>
      <c r="E132" s="172"/>
      <c r="F132" s="172"/>
      <c r="G132" s="172"/>
      <c r="H132" s="172"/>
      <c r="I132" s="172"/>
      <c r="J132" s="172"/>
      <c r="K132" s="172"/>
      <c r="L132" s="172"/>
      <c r="M132" s="172"/>
      <c r="N132" s="172"/>
      <c r="O132" s="172"/>
      <c r="P132" s="172"/>
      <c r="Q132" s="172"/>
      <c r="R132" s="172"/>
      <c r="S132" s="172"/>
      <c r="T132" s="172"/>
      <c r="U132" s="173"/>
      <c r="V132" s="173"/>
      <c r="W132" s="173"/>
      <c r="X132" s="173"/>
      <c r="Y132" s="173"/>
      <c r="Z132" s="173"/>
      <c r="AA132" s="173"/>
      <c r="AB132" s="173"/>
      <c r="AC132" s="173"/>
      <c r="AD132" s="173"/>
      <c r="AE132" s="173"/>
      <c r="AF132" s="173"/>
      <c r="AG132" s="173"/>
      <c r="AH132" s="173"/>
      <c r="AI132" s="173"/>
      <c r="AJ132" s="173"/>
      <c r="AK132" s="173"/>
      <c r="AL132" s="173"/>
      <c r="AM132" s="173"/>
      <c r="AN132" s="321"/>
      <c r="AO132" s="321"/>
      <c r="AP132" s="321"/>
      <c r="AQ132" s="173"/>
      <c r="AR132" s="173"/>
      <c r="AS132" s="173"/>
      <c r="AT132" s="173"/>
      <c r="AU132" s="173"/>
      <c r="AV132" s="321"/>
      <c r="AW132" s="321"/>
      <c r="AX132" s="321"/>
      <c r="AY132" s="321"/>
      <c r="AZ132" s="321"/>
      <c r="BA132" s="321"/>
      <c r="BB132" s="321"/>
      <c r="BC132" s="321"/>
      <c r="BD132" s="321"/>
    </row>
    <row r="133" spans="1:56" s="322" customFormat="1" hidden="1" x14ac:dyDescent="0.35">
      <c r="A133" s="150" t="s">
        <v>134</v>
      </c>
      <c r="B133" s="172"/>
      <c r="C133" s="172"/>
      <c r="D133" s="172"/>
      <c r="E133" s="172"/>
      <c r="F133" s="172"/>
      <c r="G133" s="172"/>
      <c r="H133" s="172"/>
      <c r="I133" s="172"/>
      <c r="J133" s="172"/>
      <c r="K133" s="172"/>
      <c r="L133" s="172"/>
      <c r="M133" s="172"/>
      <c r="N133" s="172"/>
      <c r="O133" s="172"/>
      <c r="P133" s="172"/>
      <c r="Q133" s="172"/>
      <c r="R133" s="172"/>
      <c r="S133" s="172"/>
      <c r="T133" s="172"/>
      <c r="U133" s="253"/>
      <c r="V133" s="173"/>
      <c r="W133" s="173"/>
      <c r="X133" s="173"/>
      <c r="Y133" s="173"/>
      <c r="Z133" s="173"/>
      <c r="AA133" s="173"/>
      <c r="AB133" s="173"/>
      <c r="AC133" s="173"/>
      <c r="AD133" s="173"/>
      <c r="AE133" s="173"/>
      <c r="AF133" s="173"/>
      <c r="AG133" s="173"/>
      <c r="AH133" s="173"/>
      <c r="AI133" s="173"/>
      <c r="AJ133" s="173"/>
      <c r="AK133" s="173"/>
      <c r="AL133" s="173"/>
      <c r="AM133" s="173"/>
      <c r="AN133" s="321"/>
      <c r="AO133" s="321"/>
      <c r="AP133" s="321"/>
      <c r="AQ133" s="173"/>
      <c r="AR133" s="173"/>
      <c r="AS133" s="173"/>
      <c r="AT133" s="173"/>
      <c r="AU133" s="173"/>
      <c r="AV133" s="321"/>
      <c r="AW133" s="321"/>
      <c r="AX133" s="321"/>
      <c r="AY133" s="321"/>
      <c r="AZ133" s="321"/>
      <c r="BA133" s="321"/>
      <c r="BB133" s="321"/>
      <c r="BC133" s="321"/>
      <c r="BD133" s="321"/>
    </row>
    <row r="134" spans="1:56" s="322" customFormat="1" hidden="1" x14ac:dyDescent="0.35">
      <c r="A134" s="150" t="s">
        <v>135</v>
      </c>
      <c r="B134" s="172"/>
      <c r="C134" s="172"/>
      <c r="D134" s="172"/>
      <c r="E134" s="172"/>
      <c r="F134" s="172"/>
      <c r="G134" s="172"/>
      <c r="H134" s="172"/>
      <c r="I134" s="172"/>
      <c r="J134" s="172"/>
      <c r="K134" s="172"/>
      <c r="L134" s="172"/>
      <c r="M134" s="172"/>
      <c r="N134" s="172"/>
      <c r="O134" s="172"/>
      <c r="P134" s="172"/>
      <c r="Q134" s="172"/>
      <c r="R134" s="172"/>
      <c r="S134" s="172"/>
      <c r="T134" s="172"/>
      <c r="U134" s="253"/>
      <c r="V134" s="173"/>
      <c r="W134" s="173"/>
      <c r="X134" s="173"/>
      <c r="Y134" s="173"/>
      <c r="Z134" s="173"/>
      <c r="AA134" s="173"/>
      <c r="AB134" s="173"/>
      <c r="AC134" s="173"/>
      <c r="AD134" s="173"/>
      <c r="AE134" s="173"/>
      <c r="AF134" s="173"/>
      <c r="AG134" s="173"/>
      <c r="AH134" s="173"/>
      <c r="AI134" s="173"/>
      <c r="AJ134" s="173"/>
      <c r="AK134" s="173"/>
      <c r="AL134" s="173"/>
      <c r="AM134" s="173"/>
      <c r="AN134" s="321"/>
      <c r="AO134" s="321"/>
      <c r="AP134" s="321"/>
      <c r="AQ134" s="173"/>
      <c r="AR134" s="173"/>
      <c r="AS134" s="173"/>
      <c r="AT134" s="173"/>
      <c r="AU134" s="173"/>
      <c r="AV134" s="321"/>
      <c r="AW134" s="321"/>
      <c r="AX134" s="321"/>
      <c r="AY134" s="321"/>
      <c r="AZ134" s="321"/>
      <c r="BA134" s="321"/>
      <c r="BB134" s="321"/>
      <c r="BC134" s="321"/>
      <c r="BD134" s="321"/>
    </row>
    <row r="135" spans="1:56" s="322" customFormat="1" hidden="1" x14ac:dyDescent="0.35">
      <c r="A135" s="150" t="s">
        <v>136</v>
      </c>
      <c r="B135" s="172"/>
      <c r="C135" s="172"/>
      <c r="D135" s="172"/>
      <c r="E135" s="172"/>
      <c r="F135" s="172"/>
      <c r="G135" s="172"/>
      <c r="H135" s="172"/>
      <c r="I135" s="172"/>
      <c r="J135" s="172"/>
      <c r="K135" s="172"/>
      <c r="L135" s="172"/>
      <c r="M135" s="172"/>
      <c r="N135" s="172"/>
      <c r="O135" s="172"/>
      <c r="P135" s="172"/>
      <c r="Q135" s="172"/>
      <c r="R135" s="172"/>
      <c r="S135" s="172"/>
      <c r="T135" s="172"/>
      <c r="U135" s="253"/>
      <c r="V135" s="173"/>
      <c r="W135" s="173"/>
      <c r="X135" s="173"/>
      <c r="Y135" s="173"/>
      <c r="Z135" s="173"/>
      <c r="AA135" s="173"/>
      <c r="AB135" s="173"/>
      <c r="AC135" s="173"/>
      <c r="AD135" s="173"/>
      <c r="AE135" s="173"/>
      <c r="AF135" s="173"/>
      <c r="AG135" s="173"/>
      <c r="AH135" s="173"/>
      <c r="AI135" s="173"/>
      <c r="AJ135" s="173"/>
      <c r="AK135" s="173"/>
      <c r="AL135" s="173"/>
      <c r="AM135" s="173"/>
      <c r="AN135" s="321"/>
      <c r="AO135" s="321"/>
      <c r="AP135" s="321"/>
      <c r="AQ135" s="173"/>
      <c r="AR135" s="173"/>
      <c r="AS135" s="173"/>
      <c r="AT135" s="173"/>
      <c r="AU135" s="173"/>
      <c r="AV135" s="321"/>
      <c r="AW135" s="321"/>
      <c r="AX135" s="321"/>
      <c r="AY135" s="321"/>
      <c r="AZ135" s="321"/>
      <c r="BA135" s="321"/>
      <c r="BB135" s="321"/>
      <c r="BC135" s="321"/>
      <c r="BD135" s="321"/>
    </row>
  </sheetData>
  <mergeCells count="14">
    <mergeCell ref="A5:T5"/>
    <mergeCell ref="A6:T6"/>
    <mergeCell ref="D7:T7"/>
    <mergeCell ref="A1:T4"/>
    <mergeCell ref="D9:T9"/>
    <mergeCell ref="A33:C33"/>
    <mergeCell ref="A20:A21"/>
    <mergeCell ref="B20:B21"/>
    <mergeCell ref="C20:C21"/>
    <mergeCell ref="D20:D21"/>
    <mergeCell ref="A22:A23"/>
    <mergeCell ref="B22:B23"/>
    <mergeCell ref="C22:C23"/>
    <mergeCell ref="D22:D23"/>
  </mergeCells>
  <conditionalFormatting sqref="A17:A27">
    <cfRule type="cellIs" dxfId="26" priority="13" stopIfTrue="1" operator="equal">
      <formula>"YES"</formula>
    </cfRule>
  </conditionalFormatting>
  <conditionalFormatting sqref="D17:D20 D22 D24:D30">
    <cfRule type="cellIs" dxfId="25" priority="8" operator="equal">
      <formula>"No elements met"</formula>
    </cfRule>
    <cfRule type="expression" dxfId="24" priority="9">
      <formula>ISNUMBER(SEARCH("Audit",D17))</formula>
    </cfRule>
  </conditionalFormatting>
  <conditionalFormatting sqref="E23">
    <cfRule type="cellIs" dxfId="23" priority="11" stopIfTrue="1" operator="equal">
      <formula>"Fully Met"</formula>
    </cfRule>
    <cfRule type="cellIs" dxfId="22" priority="12" stopIfTrue="1" operator="equal">
      <formula>"No elements met"</formula>
    </cfRule>
  </conditionalFormatting>
  <conditionalFormatting sqref="E25:F25">
    <cfRule type="expression" dxfId="21" priority="5">
      <formula>W$25="YES"</formula>
    </cfRule>
  </conditionalFormatting>
  <conditionalFormatting sqref="E24:H24">
    <cfRule type="expression" dxfId="20" priority="6">
      <formula>W$24="YES"</formula>
    </cfRule>
  </conditionalFormatting>
  <conditionalFormatting sqref="E17:J17">
    <cfRule type="expression" dxfId="19" priority="10">
      <formula>W$17="YES"</formula>
    </cfRule>
  </conditionalFormatting>
  <conditionalFormatting sqref="E27:K27">
    <cfRule type="expression" dxfId="18" priority="3">
      <formula>W$27="YES"</formula>
    </cfRule>
  </conditionalFormatting>
  <conditionalFormatting sqref="E18:M18">
    <cfRule type="expression" dxfId="17" priority="15">
      <formula>W$18="YES"</formula>
    </cfRule>
  </conditionalFormatting>
  <conditionalFormatting sqref="E19:O19">
    <cfRule type="expression" dxfId="16" priority="16">
      <formula>W$19="YES"</formula>
    </cfRule>
  </conditionalFormatting>
  <conditionalFormatting sqref="E21:P21">
    <cfRule type="expression" dxfId="15" priority="1">
      <formula>W$21="YES"</formula>
    </cfRule>
  </conditionalFormatting>
  <conditionalFormatting sqref="E20:Q20">
    <cfRule type="expression" dxfId="14" priority="17">
      <formula>W$20="YES"</formula>
    </cfRule>
  </conditionalFormatting>
  <conditionalFormatting sqref="E23:Q23">
    <cfRule type="expression" dxfId="13" priority="2">
      <formula>W$23="YES"</formula>
    </cfRule>
  </conditionalFormatting>
  <conditionalFormatting sqref="E26:Q26">
    <cfRule type="expression" dxfId="12" priority="4">
      <formula>W$26="YES"</formula>
    </cfRule>
  </conditionalFormatting>
  <conditionalFormatting sqref="E22:T22">
    <cfRule type="expression" dxfId="11" priority="7">
      <formula>W$22="YES"</formula>
    </cfRule>
  </conditionalFormatting>
  <conditionalFormatting sqref="Y1:Y15 AG11:AG16 AH17:AH19 Z28:Z29 Y30:Y1048576">
    <cfRule type="expression" dxfId="10" priority="14">
      <formula>$AF$12:$AF$21="YES"</formula>
    </cfRule>
  </conditionalFormatting>
  <dataValidations count="3">
    <dataValidation type="date" allowBlank="1" showInputMessage="1" showErrorMessage="1" errorTitle="Date Only" error="Please enter a correctly formatted date (MM/DD/YYYY) in this cell." promptTitle="Date Only" prompt="Please enter a correctly formatted date (MM/DD/YYYY) in this cell." sqref="D10" xr:uid="{F5AA12AC-CE51-477B-A350-21DC3B02A37F}">
      <formula1>36526</formula1>
      <formula2>73051</formula2>
    </dataValidation>
    <dataValidation type="textLength" allowBlank="1" showInputMessage="1" showErrorMessage="1" sqref="W30:AM1048576 D11 AN14:AT1048576 W14:AM16 V14:V1048576 A13:T1048576 U1:U1048576" xr:uid="{0A03F149-F232-42C0-9199-CA8C2D1C2040}">
      <formula1>1000</formula1>
      <formula2>3000</formula2>
    </dataValidation>
    <dataValidation type="list" allowBlank="1" showInputMessage="1" showErrorMessage="1" sqref="D12" xr:uid="{88919E5E-11DC-4112-A0A4-59324A669C62}">
      <formula1>$U$5:$U$14</formula1>
    </dataValidation>
  </dataValidations>
  <hyperlinks>
    <hyperlink ref="A31" r:id="rId1" xr:uid="{E3C34CD9-E283-4F07-BA9C-1CE5143B5452}"/>
  </hyperlinks>
  <pageMargins left="0.3" right="0.3" top="0.75" bottom="0.75" header="0.3" footer="0.2"/>
  <pageSetup orientation="landscape" r:id="rId2"/>
  <headerFooter>
    <oddFooter>&amp;L&amp;"-,Italic"&amp;K01+049&amp;F&amp;C&amp;"-,Italic"&amp;K01+049&amp;A&amp;R&amp;"-,Italic"&amp;K01+049&amp;P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V153"/>
  <sheetViews>
    <sheetView topLeftCell="A36" zoomScaleNormal="100" workbookViewId="0">
      <selection activeCell="B39" sqref="B39"/>
    </sheetView>
  </sheetViews>
  <sheetFormatPr defaultColWidth="0" defaultRowHeight="0" customHeight="1" zeroHeight="1" x14ac:dyDescent="0.35"/>
  <cols>
    <col min="1" max="1" width="1" style="98" customWidth="1"/>
    <col min="2" max="2" width="53.7265625" style="98" customWidth="1"/>
    <col min="3" max="3" width="10.7265625" style="244" customWidth="1"/>
    <col min="4" max="4" width="28.7265625" style="178" customWidth="1"/>
    <col min="5" max="5" width="10.7265625" style="245" customWidth="1"/>
    <col min="6" max="6" width="28.7265625" style="178" customWidth="1"/>
    <col min="7" max="7" width="1.7265625" style="95" customWidth="1"/>
    <col min="8" max="10" width="0" style="152" hidden="1" customWidth="1"/>
    <col min="11" max="11" width="0" style="104" hidden="1" customWidth="1"/>
    <col min="12" max="22" width="0" style="98" hidden="1" customWidth="1"/>
    <col min="23" max="16384" width="10.7265625" style="98" hidden="1"/>
  </cols>
  <sheetData>
    <row r="1" spans="1:12" ht="20" x14ac:dyDescent="0.35">
      <c r="A1" s="92"/>
      <c r="B1" s="212" t="s">
        <v>137</v>
      </c>
      <c r="C1" s="94"/>
      <c r="D1" s="94"/>
      <c r="E1" s="94"/>
      <c r="F1" s="94"/>
      <c r="K1" s="1" t="str">
        <f>HYPERLINK("#'Self Assessment Summary'!A10:T10","Hyperlink to the SA Summary Worksheet")</f>
        <v>Hyperlink to the SA Summary Worksheet</v>
      </c>
    </row>
    <row r="2" spans="1:12" ht="17.5" x14ac:dyDescent="0.35">
      <c r="A2" s="92"/>
      <c r="B2" s="99" t="s">
        <v>138</v>
      </c>
      <c r="C2" s="94"/>
      <c r="D2" s="94"/>
      <c r="E2" s="94"/>
      <c r="F2" s="94"/>
      <c r="K2" s="1"/>
    </row>
    <row r="3" spans="1:12" ht="17.5" x14ac:dyDescent="0.35">
      <c r="A3" s="92"/>
      <c r="B3" s="99" t="s">
        <v>139</v>
      </c>
      <c r="C3" s="94"/>
      <c r="D3" s="94"/>
      <c r="E3" s="94"/>
      <c r="F3" s="94"/>
    </row>
    <row r="4" spans="1:12" s="97" customFormat="1" ht="13" x14ac:dyDescent="0.25">
      <c r="A4" s="100"/>
      <c r="B4" s="101"/>
      <c r="C4" s="102"/>
      <c r="D4" s="102"/>
      <c r="E4" s="102"/>
      <c r="F4" s="102"/>
      <c r="G4" s="95"/>
      <c r="H4" s="152"/>
      <c r="I4" s="152"/>
      <c r="J4" s="152"/>
      <c r="K4" s="104"/>
    </row>
    <row r="5" spans="1:12" s="97" customFormat="1" ht="13" x14ac:dyDescent="0.25">
      <c r="A5" s="100"/>
      <c r="B5" s="100" t="s">
        <v>140</v>
      </c>
      <c r="C5" s="102"/>
      <c r="D5" s="102"/>
      <c r="E5" s="102"/>
      <c r="F5" s="102"/>
      <c r="G5" s="95"/>
      <c r="H5" s="152"/>
      <c r="I5" s="152"/>
      <c r="J5" s="152"/>
      <c r="K5" s="104"/>
    </row>
    <row r="6" spans="1:12" s="97" customFormat="1" ht="13" x14ac:dyDescent="0.25">
      <c r="A6" s="100"/>
      <c r="B6" s="382" t="s">
        <v>141</v>
      </c>
      <c r="C6" s="382"/>
      <c r="D6" s="382"/>
      <c r="E6" s="382"/>
      <c r="F6" s="102"/>
      <c r="G6" s="95"/>
      <c r="H6" s="152"/>
      <c r="I6" s="152"/>
      <c r="J6" s="152"/>
      <c r="K6" s="104"/>
    </row>
    <row r="7" spans="1:12" s="97" customFormat="1" ht="13" x14ac:dyDescent="0.25">
      <c r="A7" s="100"/>
      <c r="B7" s="100" t="s">
        <v>142</v>
      </c>
      <c r="C7" s="105"/>
      <c r="D7" s="105"/>
      <c r="E7" s="105"/>
      <c r="F7" s="105"/>
      <c r="G7" s="95"/>
      <c r="H7" s="152"/>
      <c r="I7" s="152"/>
      <c r="J7" s="152"/>
      <c r="K7" s="104"/>
      <c r="L7" s="15"/>
    </row>
    <row r="8" spans="1:12" s="97" customFormat="1" ht="13" x14ac:dyDescent="0.25">
      <c r="A8" s="100"/>
      <c r="B8" s="382" t="s">
        <v>143</v>
      </c>
      <c r="C8" s="382"/>
      <c r="D8" s="382"/>
      <c r="E8" s="382"/>
      <c r="F8" s="105"/>
      <c r="G8" s="95"/>
      <c r="H8" s="152"/>
      <c r="I8" s="152"/>
      <c r="J8" s="152"/>
      <c r="K8" s="104"/>
      <c r="L8" s="15"/>
    </row>
    <row r="9" spans="1:12" s="97" customFormat="1" ht="13" x14ac:dyDescent="0.3">
      <c r="A9" s="100"/>
      <c r="B9" s="100"/>
      <c r="C9" s="106"/>
      <c r="D9" s="107"/>
      <c r="E9" s="108"/>
      <c r="F9" s="107"/>
      <c r="G9" s="95"/>
      <c r="H9" s="152"/>
      <c r="I9" s="152"/>
      <c r="J9" s="152"/>
      <c r="K9" s="15"/>
      <c r="L9" s="15"/>
    </row>
    <row r="10" spans="1:12" ht="16" thickBot="1" x14ac:dyDescent="0.4">
      <c r="A10" s="92"/>
      <c r="B10" s="109" t="s">
        <v>144</v>
      </c>
      <c r="C10" s="109"/>
      <c r="D10" s="109"/>
      <c r="E10" s="109"/>
      <c r="F10" s="109"/>
      <c r="K10" s="15"/>
      <c r="L10" s="15"/>
    </row>
    <row r="11" spans="1:12" ht="14.5" x14ac:dyDescent="0.35">
      <c r="A11" s="92"/>
      <c r="B11" s="110" t="s">
        <v>145</v>
      </c>
      <c r="C11" s="26"/>
      <c r="D11" s="213"/>
      <c r="E11" s="213"/>
      <c r="F11" s="214"/>
    </row>
    <row r="12" spans="1:12" ht="14.5" x14ac:dyDescent="0.35">
      <c r="A12" s="92"/>
      <c r="B12" s="113" t="s">
        <v>146</v>
      </c>
      <c r="C12" s="27"/>
      <c r="D12" s="215"/>
      <c r="E12" s="215"/>
      <c r="F12" s="216"/>
    </row>
    <row r="13" spans="1:12" ht="14.5" x14ac:dyDescent="0.35">
      <c r="A13" s="92"/>
      <c r="B13" s="113" t="s">
        <v>147</v>
      </c>
      <c r="C13" s="217" t="str">
        <f>IF('Self-Assessment Summary'!D7="","Enter your jurisdiction's name on the 'Self-Assessment Summary' worksheet.",'Self-Assessment Summary'!D7)</f>
        <v>Enter your jurisdiction's name on the 'Self-Assessment Summary' worksheet.</v>
      </c>
      <c r="D13" s="218"/>
      <c r="E13" s="218"/>
      <c r="F13" s="219"/>
    </row>
    <row r="14" spans="1:12" ht="14.5" x14ac:dyDescent="0.35">
      <c r="A14" s="92"/>
      <c r="B14" s="113" t="s">
        <v>21</v>
      </c>
      <c r="C14" s="217" t="str">
        <f>IF('Self-Assessment Summary'!D8="","Enter your jurisdiction's address on the 'Self-Assessment Summary' worksheet.",'Self-Assessment Summary'!D8)</f>
        <v>Enter your jurisdiction's address on the 'Self-Assessment Summary' worksheet.</v>
      </c>
      <c r="D14" s="215"/>
      <c r="E14" s="215"/>
      <c r="F14" s="216"/>
    </row>
    <row r="15" spans="1:12" ht="14.5" x14ac:dyDescent="0.35">
      <c r="A15" s="92"/>
      <c r="B15" s="113" t="s">
        <v>148</v>
      </c>
      <c r="C15" s="27" t="str">
        <f>IF('Self-Assessment Summary'!D9="","Enter your jurisdiction's phone number and email on the 'Self-Assessment Summary' worksheet.",'Self-Assessment Summary'!D9)</f>
        <v>Enter your jurisdiction's phone number and email on the 'Self-Assessment Summary' worksheet.</v>
      </c>
      <c r="D15" s="215"/>
      <c r="E15" s="215"/>
      <c r="F15" s="216"/>
    </row>
    <row r="16" spans="1:12" ht="14.5" x14ac:dyDescent="0.35">
      <c r="A16" s="92"/>
      <c r="B16" s="113" t="s">
        <v>149</v>
      </c>
      <c r="C16" s="28"/>
      <c r="D16" s="220"/>
      <c r="E16" s="220"/>
      <c r="F16" s="221"/>
    </row>
    <row r="17" spans="1:22" ht="15" thickBot="1" x14ac:dyDescent="0.4">
      <c r="A17" s="92"/>
      <c r="B17" s="121" t="s">
        <v>150</v>
      </c>
      <c r="C17" s="222" t="str">
        <f>IF(COUNTIF(C39:C47,"YES")=6,"YES","NO")</f>
        <v>NO</v>
      </c>
      <c r="D17" s="223"/>
      <c r="E17" s="223"/>
      <c r="F17" s="224"/>
    </row>
    <row r="18" spans="1:22" ht="27" customHeight="1" x14ac:dyDescent="0.35">
      <c r="A18" s="92"/>
      <c r="B18" s="125"/>
      <c r="C18" s="125"/>
      <c r="D18" s="125"/>
      <c r="E18" s="125"/>
      <c r="F18" s="125"/>
      <c r="H18" s="151"/>
      <c r="I18" s="100"/>
      <c r="J18" s="100"/>
      <c r="L18" s="97"/>
      <c r="M18" s="97"/>
      <c r="N18" s="97"/>
      <c r="O18" s="97"/>
      <c r="P18" s="97"/>
      <c r="Q18" s="97"/>
      <c r="R18" s="97"/>
      <c r="S18" s="97"/>
      <c r="T18" s="97"/>
      <c r="U18" s="97"/>
      <c r="V18" s="97"/>
    </row>
    <row r="19" spans="1:22" ht="14.5" x14ac:dyDescent="0.35">
      <c r="A19" s="92"/>
      <c r="B19" s="126"/>
      <c r="C19" s="2"/>
      <c r="D19" s="127"/>
      <c r="E19" s="127"/>
      <c r="F19" s="127"/>
      <c r="H19" s="151"/>
      <c r="I19" s="100"/>
      <c r="J19" s="100"/>
      <c r="L19" s="97"/>
      <c r="M19" s="97"/>
      <c r="N19" s="97"/>
      <c r="O19" s="97"/>
      <c r="P19" s="97"/>
      <c r="Q19" s="97"/>
      <c r="R19" s="97"/>
      <c r="S19" s="97"/>
      <c r="T19" s="97"/>
      <c r="U19" s="97"/>
      <c r="V19" s="97"/>
    </row>
    <row r="20" spans="1:22" ht="14.5" x14ac:dyDescent="0.35">
      <c r="A20" s="92"/>
      <c r="B20" s="128"/>
      <c r="C20" s="129"/>
      <c r="D20" s="130"/>
      <c r="E20" s="130"/>
      <c r="F20" s="130"/>
    </row>
    <row r="21" spans="1:22" ht="15.5" x14ac:dyDescent="0.35">
      <c r="A21" s="92"/>
      <c r="B21" s="107"/>
      <c r="C21" s="131"/>
      <c r="D21" s="132"/>
      <c r="E21" s="133"/>
      <c r="F21" s="132"/>
    </row>
    <row r="22" spans="1:22" ht="16" thickBot="1" x14ac:dyDescent="0.4">
      <c r="A22" s="92"/>
      <c r="B22" s="109" t="s">
        <v>151</v>
      </c>
      <c r="C22" s="109"/>
      <c r="D22" s="109"/>
      <c r="E22" s="109"/>
      <c r="F22" s="109"/>
    </row>
    <row r="23" spans="1:22" ht="14.5" x14ac:dyDescent="0.35">
      <c r="A23" s="92"/>
      <c r="B23" s="110" t="s">
        <v>152</v>
      </c>
      <c r="C23" s="29"/>
      <c r="D23" s="111"/>
      <c r="E23" s="111"/>
      <c r="F23" s="112"/>
    </row>
    <row r="24" spans="1:22" ht="14.5" x14ac:dyDescent="0.35">
      <c r="A24" s="92"/>
      <c r="B24" s="113" t="s">
        <v>153</v>
      </c>
      <c r="C24" s="30"/>
      <c r="D24" s="114"/>
      <c r="E24" s="114"/>
      <c r="F24" s="115"/>
    </row>
    <row r="25" spans="1:22" ht="14.5" x14ac:dyDescent="0.35">
      <c r="A25" s="92"/>
      <c r="B25" s="113" t="s">
        <v>154</v>
      </c>
      <c r="C25" s="30"/>
      <c r="D25" s="114"/>
      <c r="E25" s="114"/>
      <c r="F25" s="115"/>
    </row>
    <row r="26" spans="1:22" ht="14.5" x14ac:dyDescent="0.35">
      <c r="A26" s="92"/>
      <c r="B26" s="113" t="s">
        <v>155</v>
      </c>
      <c r="C26" s="30"/>
      <c r="D26" s="114"/>
      <c r="E26" s="114"/>
      <c r="F26" s="115"/>
    </row>
    <row r="27" spans="1:22" ht="14.5" x14ac:dyDescent="0.35">
      <c r="A27" s="92"/>
      <c r="B27" s="113" t="s">
        <v>148</v>
      </c>
      <c r="C27" s="30"/>
      <c r="D27" s="114"/>
      <c r="E27" s="114"/>
      <c r="F27" s="115"/>
    </row>
    <row r="28" spans="1:22" ht="14.5" x14ac:dyDescent="0.35">
      <c r="A28" s="92"/>
      <c r="B28" s="113" t="s">
        <v>156</v>
      </c>
      <c r="C28" s="31"/>
      <c r="D28" s="119"/>
      <c r="E28" s="119"/>
      <c r="F28" s="120"/>
    </row>
    <row r="29" spans="1:22" ht="15" thickBot="1" x14ac:dyDescent="0.4">
      <c r="A29" s="92"/>
      <c r="B29" s="121" t="s">
        <v>157</v>
      </c>
      <c r="C29" s="122" t="str">
        <f>IF(COUNTIF(E39:E47,"YES")=6,IF(C17="YES","YES","NO"),IF(COUNTIF(E39:E47,"NO")&gt;0,"NO",""))</f>
        <v/>
      </c>
      <c r="D29" s="123"/>
      <c r="E29" s="123"/>
      <c r="F29" s="124"/>
    </row>
    <row r="30" spans="1:22" ht="27" customHeight="1" x14ac:dyDescent="0.35">
      <c r="A30" s="92"/>
      <c r="B30" s="125"/>
      <c r="C30" s="125"/>
      <c r="D30" s="125"/>
      <c r="E30" s="125"/>
      <c r="F30" s="125"/>
      <c r="H30" s="151"/>
      <c r="I30" s="100"/>
      <c r="J30" s="100"/>
      <c r="L30" s="97"/>
      <c r="M30" s="97"/>
      <c r="N30" s="97"/>
      <c r="O30" s="97"/>
      <c r="P30" s="97"/>
      <c r="Q30" s="97"/>
      <c r="R30" s="97"/>
      <c r="S30" s="97"/>
      <c r="T30" s="97"/>
      <c r="U30" s="97"/>
      <c r="V30" s="97"/>
    </row>
    <row r="31" spans="1:22" ht="14.5" x14ac:dyDescent="0.35">
      <c r="A31" s="92"/>
      <c r="B31" s="126"/>
      <c r="C31" s="2"/>
      <c r="D31" s="127"/>
      <c r="E31" s="127"/>
      <c r="F31" s="127"/>
      <c r="H31" s="151"/>
      <c r="I31" s="100"/>
      <c r="J31" s="100"/>
      <c r="L31" s="97"/>
      <c r="M31" s="97"/>
      <c r="N31" s="97"/>
      <c r="O31" s="97"/>
      <c r="P31" s="97"/>
      <c r="Q31" s="97"/>
      <c r="R31" s="97"/>
      <c r="S31" s="97"/>
      <c r="T31" s="97"/>
      <c r="U31" s="97"/>
      <c r="V31" s="97"/>
    </row>
    <row r="32" spans="1:22" ht="14.5" x14ac:dyDescent="0.35">
      <c r="A32" s="92"/>
      <c r="B32" s="126"/>
      <c r="C32" s="134"/>
      <c r="D32" s="134"/>
      <c r="E32" s="134"/>
      <c r="F32" s="134"/>
      <c r="H32" s="151"/>
      <c r="I32" s="100"/>
      <c r="J32" s="100"/>
      <c r="L32" s="97"/>
      <c r="M32" s="97"/>
      <c r="N32" s="97"/>
      <c r="O32" s="97"/>
      <c r="P32" s="97"/>
      <c r="Q32" s="97"/>
      <c r="R32" s="97"/>
      <c r="S32" s="97"/>
      <c r="T32" s="97"/>
      <c r="U32" s="97"/>
      <c r="V32" s="97"/>
    </row>
    <row r="33" spans="1:11" ht="14.5" x14ac:dyDescent="0.35">
      <c r="A33" s="92"/>
      <c r="B33" s="128"/>
      <c r="C33" s="184"/>
      <c r="D33" s="184"/>
      <c r="E33" s="184"/>
      <c r="F33" s="184"/>
    </row>
    <row r="34" spans="1:11" ht="15" x14ac:dyDescent="0.35">
      <c r="A34" s="92"/>
      <c r="B34" s="186" t="s">
        <v>158</v>
      </c>
      <c r="C34" s="137"/>
      <c r="D34" s="137"/>
      <c r="E34" s="137"/>
      <c r="F34" s="137"/>
    </row>
    <row r="35" spans="1:11" s="169" customFormat="1" ht="15.5" x14ac:dyDescent="0.35">
      <c r="A35" s="167"/>
      <c r="B35" s="225" t="s">
        <v>159</v>
      </c>
      <c r="C35" s="139"/>
      <c r="D35" s="139"/>
      <c r="E35" s="140"/>
      <c r="F35" s="140"/>
      <c r="G35" s="95"/>
      <c r="H35" s="152"/>
      <c r="I35" s="323"/>
      <c r="J35" s="152">
        <f>COUNTIF(H39:H47, "")</f>
        <v>1</v>
      </c>
      <c r="K35" s="168"/>
    </row>
    <row r="36" spans="1:11" s="169" customFormat="1" ht="15" x14ac:dyDescent="0.35">
      <c r="A36" s="167"/>
      <c r="B36" s="141" t="s">
        <v>160</v>
      </c>
      <c r="C36" s="139"/>
      <c r="D36" s="139"/>
      <c r="E36" s="140"/>
      <c r="F36" s="140"/>
      <c r="G36" s="95"/>
      <c r="H36" s="152"/>
      <c r="I36" s="323"/>
      <c r="J36" s="152"/>
      <c r="K36" s="168"/>
    </row>
    <row r="37" spans="1:11" s="231" customFormat="1" ht="15.5" x14ac:dyDescent="0.25">
      <c r="A37" s="226"/>
      <c r="B37" s="227" t="s">
        <v>161</v>
      </c>
      <c r="C37" s="228" t="s">
        <v>162</v>
      </c>
      <c r="D37" s="228" t="s">
        <v>163</v>
      </c>
      <c r="E37" s="228" t="s">
        <v>164</v>
      </c>
      <c r="F37" s="229" t="s">
        <v>165</v>
      </c>
      <c r="G37" s="95"/>
      <c r="H37" s="324"/>
      <c r="I37" s="324"/>
      <c r="J37" s="152"/>
      <c r="K37" s="230"/>
    </row>
    <row r="38" spans="1:11" ht="15" x14ac:dyDescent="0.35">
      <c r="A38" s="92"/>
      <c r="B38" s="232" t="s">
        <v>166</v>
      </c>
      <c r="C38" s="233"/>
      <c r="D38" s="233"/>
      <c r="E38" s="233"/>
      <c r="F38" s="234"/>
      <c r="J38" s="152">
        <f>COUNTIF(G:G,"*")</f>
        <v>6</v>
      </c>
    </row>
    <row r="39" spans="1:11" ht="65" x14ac:dyDescent="0.35">
      <c r="A39" s="92"/>
      <c r="B39" s="235" t="s">
        <v>167</v>
      </c>
      <c r="C39" s="6" t="s">
        <v>158</v>
      </c>
      <c r="D39" s="7"/>
      <c r="E39" s="6"/>
      <c r="F39" s="7"/>
      <c r="G39" s="95" t="s">
        <v>168</v>
      </c>
      <c r="H39" s="152" t="str">
        <f>IF(C39="YES",IF(E39="NO",G39,""),G39)</f>
        <v/>
      </c>
      <c r="J39" s="325" t="e">
        <f>CONCATENATE(H39,H40,H41,H43,#REF!,H45,H47)</f>
        <v>#REF!</v>
      </c>
      <c r="K39" s="1" t="str">
        <f>HYPERLINK("#'Self Assessment Summary'!E10","Hyperlink to the Element on the SA Summary Worksheet")</f>
        <v>Hyperlink to the Element on the SA Summary Worksheet</v>
      </c>
    </row>
    <row r="40" spans="1:11" ht="39" x14ac:dyDescent="0.35">
      <c r="A40" s="92"/>
      <c r="B40" s="235" t="s">
        <v>169</v>
      </c>
      <c r="C40" s="6" t="s">
        <v>159</v>
      </c>
      <c r="D40" s="7"/>
      <c r="E40" s="6"/>
      <c r="F40" s="7"/>
      <c r="G40" s="95" t="s">
        <v>170</v>
      </c>
      <c r="H40" s="152" t="str">
        <f t="shared" ref="H40:H47" si="0">IF(C40="YES",IF(E40="NO",G40,""),G40)</f>
        <v>1B</v>
      </c>
      <c r="K40" s="1" t="str">
        <f>HYPERLINK("#'Self Assessment Summary'!F10","Hyperlink to the Element on the SA Summary Worksheet")</f>
        <v>Hyperlink to the Element on the SA Summary Worksheet</v>
      </c>
    </row>
    <row r="41" spans="1:11" ht="65" x14ac:dyDescent="0.35">
      <c r="A41" s="92"/>
      <c r="B41" s="235" t="s">
        <v>171</v>
      </c>
      <c r="C41" s="6" t="s">
        <v>159</v>
      </c>
      <c r="D41" s="7"/>
      <c r="E41" s="6"/>
      <c r="F41" s="7"/>
      <c r="G41" s="95" t="s">
        <v>172</v>
      </c>
      <c r="H41" s="152" t="str">
        <f t="shared" si="0"/>
        <v>1C</v>
      </c>
      <c r="K41" s="1" t="str">
        <f>HYPERLINK("#'Self Assessment Summary'!G10","Hyperlink to the Element on the SA Summary Worksheet")</f>
        <v>Hyperlink to the Element on the SA Summary Worksheet</v>
      </c>
    </row>
    <row r="42" spans="1:11" ht="15.5" x14ac:dyDescent="0.35">
      <c r="A42" s="92"/>
      <c r="B42" s="236" t="s">
        <v>173</v>
      </c>
      <c r="C42" s="198"/>
      <c r="D42" s="198"/>
      <c r="E42" s="198"/>
      <c r="F42" s="237"/>
      <c r="H42" s="152">
        <v>0</v>
      </c>
    </row>
    <row r="43" spans="1:11" ht="196.5" customHeight="1" x14ac:dyDescent="0.35">
      <c r="A43" s="92"/>
      <c r="B43" s="350" t="s">
        <v>174</v>
      </c>
      <c r="C43" s="6"/>
      <c r="D43" s="354" t="s">
        <v>175</v>
      </c>
      <c r="E43" s="6"/>
      <c r="F43" s="7"/>
      <c r="G43" s="95" t="s">
        <v>176</v>
      </c>
      <c r="H43" s="152" t="str">
        <f t="shared" si="0"/>
        <v>2A</v>
      </c>
      <c r="K43" s="1" t="str">
        <f>HYPERLINK("#'Self Assessment Summary'!H10","Hyperlink to the Element on the SA Summary Worksheet")</f>
        <v>Hyperlink to the Element on the SA Summary Worksheet</v>
      </c>
    </row>
    <row r="44" spans="1:11" ht="15" x14ac:dyDescent="0.35">
      <c r="A44" s="92"/>
      <c r="B44" s="236" t="s">
        <v>177</v>
      </c>
      <c r="C44" s="198"/>
      <c r="D44" s="198"/>
      <c r="E44" s="198"/>
      <c r="F44" s="237"/>
      <c r="H44" s="152">
        <v>0</v>
      </c>
    </row>
    <row r="45" spans="1:11" ht="142.5" customHeight="1" x14ac:dyDescent="0.35">
      <c r="A45" s="92"/>
      <c r="B45" s="235" t="s">
        <v>178</v>
      </c>
      <c r="C45" s="6"/>
      <c r="D45" s="7"/>
      <c r="E45" s="6"/>
      <c r="F45" s="7"/>
      <c r="G45" s="95" t="s">
        <v>179</v>
      </c>
      <c r="H45" s="152" t="str">
        <f t="shared" si="0"/>
        <v>3A</v>
      </c>
      <c r="K45" s="1" t="str">
        <f>HYPERLINK("#'Self Assessment Summary'!J10","Hyperlink to the Element on the SA Summary Worksheet")</f>
        <v>Hyperlink to the Element on the SA Summary Worksheet</v>
      </c>
    </row>
    <row r="46" spans="1:11" ht="15" x14ac:dyDescent="0.35">
      <c r="A46" s="92"/>
      <c r="B46" s="236" t="s">
        <v>180</v>
      </c>
      <c r="C46" s="198"/>
      <c r="D46" s="198"/>
      <c r="E46" s="198"/>
      <c r="F46" s="237"/>
      <c r="H46" s="152">
        <v>0</v>
      </c>
    </row>
    <row r="47" spans="1:11" ht="130" x14ac:dyDescent="0.35">
      <c r="A47" s="92"/>
      <c r="B47" s="235" t="s">
        <v>181</v>
      </c>
      <c r="C47" s="6"/>
      <c r="D47" s="7"/>
      <c r="E47" s="6"/>
      <c r="F47" s="7"/>
      <c r="G47" s="95" t="s">
        <v>182</v>
      </c>
      <c r="H47" s="152" t="str">
        <f t="shared" si="0"/>
        <v>4A</v>
      </c>
      <c r="K47" s="1" t="str">
        <f>HYPERLINK("#'Self Assessment Summary'!K10","Hyperlink to the Element on the SA Summary Worksheet")</f>
        <v>Hyperlink to the Element on the SA Summary Worksheet</v>
      </c>
    </row>
    <row r="48" spans="1:11" ht="15.5" x14ac:dyDescent="0.35">
      <c r="A48" s="92"/>
      <c r="B48" s="238" t="s">
        <v>183</v>
      </c>
      <c r="C48" s="239"/>
      <c r="D48" s="239"/>
      <c r="E48" s="239"/>
      <c r="F48" s="240"/>
    </row>
    <row r="49" spans="1:11" ht="178.15" customHeight="1" x14ac:dyDescent="0.35">
      <c r="A49" s="92"/>
      <c r="B49" s="383"/>
      <c r="C49" s="384"/>
      <c r="D49" s="384"/>
      <c r="E49" s="384"/>
      <c r="F49" s="385"/>
    </row>
    <row r="50" spans="1:11" s="174" customFormat="1" ht="12.5" hidden="1" x14ac:dyDescent="0.25">
      <c r="A50" s="150" t="s">
        <v>35</v>
      </c>
      <c r="B50" s="172"/>
      <c r="C50" s="172"/>
      <c r="D50" s="172"/>
      <c r="E50" s="172"/>
      <c r="F50" s="172"/>
      <c r="G50" s="241"/>
      <c r="H50" s="173"/>
      <c r="I50" s="152"/>
      <c r="J50" s="152"/>
      <c r="K50" s="104"/>
    </row>
    <row r="51" spans="1:11" s="174" customFormat="1" ht="12.5" hidden="1" x14ac:dyDescent="0.25">
      <c r="A51" s="150" t="s">
        <v>184</v>
      </c>
      <c r="B51" s="172"/>
      <c r="C51" s="172"/>
      <c r="D51" s="172"/>
      <c r="E51" s="172"/>
      <c r="F51" s="172"/>
      <c r="G51" s="241"/>
      <c r="H51" s="173"/>
      <c r="I51" s="152"/>
      <c r="J51" s="152"/>
      <c r="K51" s="104"/>
    </row>
    <row r="52" spans="1:11" s="174" customFormat="1" ht="12.5" hidden="1" x14ac:dyDescent="0.25">
      <c r="A52" s="150" t="s">
        <v>185</v>
      </c>
      <c r="B52" s="172"/>
      <c r="C52" s="172"/>
      <c r="D52" s="172"/>
      <c r="E52" s="172"/>
      <c r="F52" s="172"/>
      <c r="G52" s="241"/>
      <c r="H52" s="173"/>
      <c r="I52" s="152"/>
      <c r="J52" s="152"/>
      <c r="K52" s="104"/>
    </row>
    <row r="53" spans="1:11" s="174" customFormat="1" ht="12.5" hidden="1" x14ac:dyDescent="0.25">
      <c r="A53" s="150" t="s">
        <v>186</v>
      </c>
      <c r="B53" s="172"/>
      <c r="C53" s="172"/>
      <c r="D53" s="172"/>
      <c r="E53" s="172"/>
      <c r="F53" s="172"/>
      <c r="G53" s="241"/>
      <c r="H53" s="173"/>
      <c r="I53" s="152"/>
      <c r="J53" s="152"/>
      <c r="K53" s="104"/>
    </row>
    <row r="54" spans="1:11" s="174" customFormat="1" ht="12.5" hidden="1" x14ac:dyDescent="0.25">
      <c r="A54" s="150"/>
      <c r="B54" s="172"/>
      <c r="C54" s="172"/>
      <c r="D54" s="172"/>
      <c r="E54" s="172"/>
      <c r="F54" s="172"/>
      <c r="G54" s="241"/>
      <c r="H54" s="173"/>
      <c r="I54" s="152"/>
      <c r="J54" s="152"/>
      <c r="K54" s="104"/>
    </row>
    <row r="55" spans="1:11" s="174" customFormat="1" ht="13" hidden="1" x14ac:dyDescent="0.3">
      <c r="A55" s="150"/>
      <c r="B55" s="97"/>
      <c r="C55" s="242"/>
      <c r="D55" s="181"/>
      <c r="E55" s="243"/>
      <c r="F55" s="181"/>
      <c r="G55" s="95"/>
      <c r="H55" s="152"/>
      <c r="I55" s="152"/>
      <c r="J55" s="152"/>
      <c r="K55" s="104"/>
    </row>
    <row r="56" spans="1:11" s="174" customFormat="1" ht="13" hidden="1" x14ac:dyDescent="0.3">
      <c r="A56" s="150"/>
      <c r="B56" s="97"/>
      <c r="C56" s="242"/>
      <c r="D56" s="181"/>
      <c r="E56" s="243"/>
      <c r="F56" s="181"/>
      <c r="G56" s="95"/>
      <c r="H56" s="152"/>
      <c r="I56" s="152"/>
      <c r="J56" s="152"/>
      <c r="K56" s="104"/>
    </row>
    <row r="57" spans="1:11" s="174" customFormat="1" ht="15.5" hidden="1" x14ac:dyDescent="0.35">
      <c r="B57" s="98"/>
      <c r="C57" s="244"/>
      <c r="D57" s="178"/>
      <c r="E57" s="245"/>
      <c r="F57" s="178"/>
      <c r="G57" s="95"/>
      <c r="H57" s="152"/>
      <c r="I57" s="152"/>
      <c r="J57" s="152"/>
      <c r="K57" s="104"/>
    </row>
    <row r="58" spans="1:11" s="174" customFormat="1" ht="15.5" hidden="1" x14ac:dyDescent="0.35">
      <c r="B58" s="98"/>
      <c r="C58" s="244"/>
      <c r="D58" s="178"/>
      <c r="E58" s="245"/>
      <c r="F58" s="178"/>
      <c r="G58" s="95"/>
      <c r="H58" s="152"/>
      <c r="I58" s="152"/>
      <c r="J58" s="152"/>
      <c r="K58" s="104"/>
    </row>
    <row r="59" spans="1:11" s="174" customFormat="1" ht="15.5" hidden="1" x14ac:dyDescent="0.35">
      <c r="B59" s="98"/>
      <c r="C59" s="244"/>
      <c r="D59" s="178"/>
      <c r="E59" s="245"/>
      <c r="F59" s="178"/>
      <c r="G59" s="95"/>
      <c r="H59" s="152"/>
      <c r="I59" s="152"/>
      <c r="J59" s="152"/>
      <c r="K59" s="104"/>
    </row>
    <row r="60" spans="1:11" s="174" customFormat="1" ht="15.5" hidden="1" x14ac:dyDescent="0.35">
      <c r="B60" s="98"/>
      <c r="C60" s="244"/>
      <c r="D60" s="178"/>
      <c r="E60" s="245"/>
      <c r="F60" s="178"/>
      <c r="G60" s="95"/>
      <c r="H60" s="152"/>
      <c r="I60" s="152"/>
      <c r="J60" s="152"/>
      <c r="K60" s="104"/>
    </row>
    <row r="61" spans="1:11" s="174" customFormat="1" ht="15.5" hidden="1" x14ac:dyDescent="0.35">
      <c r="B61" s="98"/>
      <c r="C61" s="244"/>
      <c r="D61" s="178"/>
      <c r="E61" s="245"/>
      <c r="F61" s="178"/>
      <c r="G61" s="95"/>
      <c r="H61" s="152"/>
      <c r="I61" s="152"/>
      <c r="J61" s="152"/>
      <c r="K61" s="104"/>
    </row>
    <row r="62" spans="1:11" s="174" customFormat="1" ht="15.5" hidden="1" x14ac:dyDescent="0.35">
      <c r="B62" s="98"/>
      <c r="C62" s="244"/>
      <c r="D62" s="178"/>
      <c r="E62" s="245"/>
      <c r="F62" s="178"/>
      <c r="G62" s="95"/>
      <c r="H62" s="152"/>
      <c r="I62" s="152"/>
      <c r="J62" s="152"/>
      <c r="K62" s="104"/>
    </row>
    <row r="63" spans="1:11" s="174" customFormat="1" ht="15.5" hidden="1" x14ac:dyDescent="0.35">
      <c r="B63" s="98"/>
      <c r="C63" s="244"/>
      <c r="D63" s="178"/>
      <c r="E63" s="245"/>
      <c r="F63" s="178"/>
      <c r="G63" s="95"/>
      <c r="H63" s="152"/>
      <c r="I63" s="152"/>
      <c r="J63" s="152"/>
      <c r="K63" s="104"/>
    </row>
    <row r="64" spans="1:11" s="174" customFormat="1" ht="15.5" hidden="1" x14ac:dyDescent="0.35">
      <c r="B64" s="98"/>
      <c r="C64" s="244"/>
      <c r="D64" s="178"/>
      <c r="E64" s="245"/>
      <c r="F64" s="178"/>
      <c r="G64" s="95"/>
      <c r="H64" s="152"/>
      <c r="I64" s="152"/>
      <c r="J64" s="152"/>
      <c r="K64" s="104"/>
    </row>
    <row r="65" spans="2:11" s="174" customFormat="1" ht="15.5" hidden="1" x14ac:dyDescent="0.35">
      <c r="B65" s="98"/>
      <c r="C65" s="244"/>
      <c r="D65" s="178"/>
      <c r="E65" s="245"/>
      <c r="F65" s="178"/>
      <c r="G65" s="95"/>
      <c r="H65" s="152"/>
      <c r="I65" s="152"/>
      <c r="J65" s="152"/>
      <c r="K65" s="104"/>
    </row>
    <row r="66" spans="2:11" s="174" customFormat="1" ht="15.5" hidden="1" x14ac:dyDescent="0.35">
      <c r="B66" s="98"/>
      <c r="C66" s="244"/>
      <c r="D66" s="178"/>
      <c r="E66" s="245"/>
      <c r="F66" s="178"/>
      <c r="G66" s="95"/>
      <c r="H66" s="152"/>
      <c r="I66" s="152"/>
      <c r="J66" s="152"/>
      <c r="K66" s="104"/>
    </row>
    <row r="67" spans="2:11" s="174" customFormat="1" ht="15.5" hidden="1" x14ac:dyDescent="0.35">
      <c r="B67" s="98"/>
      <c r="C67" s="244"/>
      <c r="D67" s="178"/>
      <c r="E67" s="245"/>
      <c r="F67" s="178"/>
      <c r="G67" s="95"/>
      <c r="H67" s="152"/>
      <c r="I67" s="152"/>
      <c r="J67" s="152"/>
      <c r="K67" s="104"/>
    </row>
    <row r="68" spans="2:11" s="174" customFormat="1" ht="15.5" hidden="1" x14ac:dyDescent="0.35">
      <c r="B68" s="98"/>
      <c r="C68" s="244"/>
      <c r="D68" s="178"/>
      <c r="E68" s="245"/>
      <c r="F68" s="178"/>
      <c r="G68" s="95"/>
      <c r="H68" s="152"/>
      <c r="I68" s="152"/>
      <c r="J68" s="152"/>
      <c r="K68" s="104"/>
    </row>
    <row r="69" spans="2:11" s="174" customFormat="1" ht="15.5" hidden="1" x14ac:dyDescent="0.35">
      <c r="B69" s="98"/>
      <c r="C69" s="244"/>
      <c r="D69" s="178"/>
      <c r="E69" s="245"/>
      <c r="F69" s="178"/>
      <c r="G69" s="95"/>
      <c r="H69" s="152"/>
      <c r="I69" s="152"/>
      <c r="J69" s="152"/>
      <c r="K69" s="104"/>
    </row>
    <row r="70" spans="2:11" s="174" customFormat="1" ht="15.5" hidden="1" x14ac:dyDescent="0.35">
      <c r="B70" s="98"/>
      <c r="C70" s="244"/>
      <c r="D70" s="178"/>
      <c r="E70" s="245"/>
      <c r="F70" s="178"/>
      <c r="G70" s="95"/>
      <c r="H70" s="152"/>
      <c r="I70" s="152"/>
      <c r="J70" s="152"/>
      <c r="K70" s="104"/>
    </row>
    <row r="71" spans="2:11" s="174" customFormat="1" ht="15.5" hidden="1" x14ac:dyDescent="0.35">
      <c r="B71" s="98"/>
      <c r="C71" s="244"/>
      <c r="D71" s="178"/>
      <c r="E71" s="245"/>
      <c r="F71" s="178"/>
      <c r="G71" s="95"/>
      <c r="H71" s="152"/>
      <c r="I71" s="152"/>
      <c r="J71" s="152"/>
      <c r="K71" s="104"/>
    </row>
    <row r="72" spans="2:11" s="174" customFormat="1" ht="15.5" hidden="1" x14ac:dyDescent="0.35">
      <c r="B72" s="98"/>
      <c r="C72" s="244"/>
      <c r="D72" s="178"/>
      <c r="E72" s="245"/>
      <c r="F72" s="178"/>
      <c r="G72" s="95"/>
      <c r="H72" s="152"/>
      <c r="I72" s="152"/>
      <c r="J72" s="152"/>
      <c r="K72" s="104"/>
    </row>
    <row r="73" spans="2:11" s="174" customFormat="1" ht="15.5" hidden="1" x14ac:dyDescent="0.35">
      <c r="B73" s="98"/>
      <c r="C73" s="244"/>
      <c r="D73" s="178"/>
      <c r="E73" s="245"/>
      <c r="F73" s="178"/>
      <c r="G73" s="95"/>
      <c r="H73" s="152"/>
      <c r="I73" s="152"/>
      <c r="J73" s="152"/>
      <c r="K73" s="104"/>
    </row>
    <row r="74" spans="2:11" s="174" customFormat="1" ht="15.5" hidden="1" x14ac:dyDescent="0.35">
      <c r="B74" s="98"/>
      <c r="C74" s="244"/>
      <c r="D74" s="178"/>
      <c r="E74" s="245"/>
      <c r="F74" s="178"/>
      <c r="G74" s="95"/>
      <c r="H74" s="152"/>
      <c r="I74" s="152"/>
      <c r="J74" s="152"/>
      <c r="K74" s="104"/>
    </row>
    <row r="75" spans="2:11" s="174" customFormat="1" ht="15.5" hidden="1" x14ac:dyDescent="0.35">
      <c r="B75" s="98"/>
      <c r="C75" s="244"/>
      <c r="D75" s="178"/>
      <c r="E75" s="245"/>
      <c r="F75" s="178"/>
      <c r="G75" s="95"/>
      <c r="H75" s="152"/>
      <c r="I75" s="152"/>
      <c r="J75" s="152"/>
      <c r="K75" s="104"/>
    </row>
    <row r="76" spans="2:11" s="174" customFormat="1" ht="15.5" hidden="1" x14ac:dyDescent="0.35">
      <c r="B76" s="98"/>
      <c r="C76" s="244"/>
      <c r="D76" s="178"/>
      <c r="E76" s="245"/>
      <c r="F76" s="178"/>
      <c r="G76" s="95"/>
      <c r="H76" s="152"/>
      <c r="I76" s="152"/>
      <c r="J76" s="152"/>
      <c r="K76" s="104"/>
    </row>
    <row r="77" spans="2:11" s="174" customFormat="1" ht="15.5" hidden="1" x14ac:dyDescent="0.35">
      <c r="B77" s="98"/>
      <c r="C77" s="244"/>
      <c r="D77" s="178"/>
      <c r="E77" s="245"/>
      <c r="F77" s="178"/>
      <c r="G77" s="95"/>
      <c r="H77" s="152"/>
      <c r="I77" s="152"/>
      <c r="J77" s="152"/>
      <c r="K77" s="104"/>
    </row>
    <row r="78" spans="2:11" s="174" customFormat="1" ht="15.5" hidden="1" x14ac:dyDescent="0.35">
      <c r="B78" s="98"/>
      <c r="C78" s="244"/>
      <c r="D78" s="178"/>
      <c r="E78" s="245"/>
      <c r="F78" s="178"/>
      <c r="G78" s="95"/>
      <c r="H78" s="152"/>
      <c r="I78" s="152"/>
      <c r="J78" s="152"/>
      <c r="K78" s="104"/>
    </row>
    <row r="79" spans="2:11" s="174" customFormat="1" ht="15.5" hidden="1" x14ac:dyDescent="0.35">
      <c r="B79" s="98"/>
      <c r="C79" s="244"/>
      <c r="D79" s="178"/>
      <c r="E79" s="245"/>
      <c r="F79" s="178"/>
      <c r="G79" s="95"/>
      <c r="H79" s="152"/>
      <c r="I79" s="152"/>
      <c r="J79" s="152"/>
      <c r="K79" s="104"/>
    </row>
    <row r="80" spans="2:11" s="174" customFormat="1" ht="15.5" hidden="1" x14ac:dyDescent="0.35">
      <c r="B80" s="98"/>
      <c r="C80" s="244"/>
      <c r="D80" s="178"/>
      <c r="E80" s="245"/>
      <c r="F80" s="178"/>
      <c r="G80" s="95"/>
      <c r="H80" s="152"/>
      <c r="I80" s="152"/>
      <c r="J80" s="152"/>
      <c r="K80" s="104"/>
    </row>
    <row r="81" spans="2:11" s="174" customFormat="1" ht="15.5" hidden="1" x14ac:dyDescent="0.35">
      <c r="B81" s="98"/>
      <c r="C81" s="244"/>
      <c r="D81" s="178"/>
      <c r="E81" s="245"/>
      <c r="F81" s="178"/>
      <c r="G81" s="95"/>
      <c r="H81" s="152"/>
      <c r="I81" s="152"/>
      <c r="J81" s="152"/>
      <c r="K81" s="104"/>
    </row>
    <row r="82" spans="2:11" s="174" customFormat="1" ht="15.5" hidden="1" x14ac:dyDescent="0.35">
      <c r="B82" s="98"/>
      <c r="C82" s="244"/>
      <c r="D82" s="178"/>
      <c r="E82" s="245"/>
      <c r="F82" s="178"/>
      <c r="G82" s="95"/>
      <c r="H82" s="152"/>
      <c r="I82" s="152"/>
      <c r="J82" s="152"/>
      <c r="K82" s="104"/>
    </row>
    <row r="83" spans="2:11" s="174" customFormat="1" ht="15.5" hidden="1" x14ac:dyDescent="0.35">
      <c r="B83" s="98"/>
      <c r="C83" s="244"/>
      <c r="D83" s="178"/>
      <c r="E83" s="245"/>
      <c r="F83" s="178"/>
      <c r="G83" s="95"/>
      <c r="H83" s="152"/>
      <c r="I83" s="152"/>
      <c r="J83" s="152"/>
      <c r="K83" s="104"/>
    </row>
    <row r="84" spans="2:11" s="174" customFormat="1" ht="15.5" hidden="1" x14ac:dyDescent="0.35">
      <c r="B84" s="98"/>
      <c r="C84" s="244"/>
      <c r="D84" s="178"/>
      <c r="E84" s="245"/>
      <c r="F84" s="178"/>
      <c r="G84" s="95"/>
      <c r="H84" s="152"/>
      <c r="I84" s="152"/>
      <c r="J84" s="152"/>
      <c r="K84" s="104"/>
    </row>
    <row r="85" spans="2:11" s="174" customFormat="1" ht="15.5" hidden="1" x14ac:dyDescent="0.35">
      <c r="B85" s="98"/>
      <c r="C85" s="244"/>
      <c r="D85" s="178"/>
      <c r="E85" s="245"/>
      <c r="F85" s="178"/>
      <c r="G85" s="95"/>
      <c r="H85" s="152"/>
      <c r="I85" s="152"/>
      <c r="J85" s="152"/>
      <c r="K85" s="104"/>
    </row>
    <row r="86" spans="2:11" s="174" customFormat="1" ht="15.5" hidden="1" x14ac:dyDescent="0.35">
      <c r="B86" s="98"/>
      <c r="C86" s="244"/>
      <c r="D86" s="178"/>
      <c r="E86" s="245"/>
      <c r="F86" s="178"/>
      <c r="G86" s="95"/>
      <c r="H86" s="152"/>
      <c r="I86" s="152"/>
      <c r="J86" s="152"/>
      <c r="K86" s="104"/>
    </row>
    <row r="87" spans="2:11" s="174" customFormat="1" ht="15.5" hidden="1" x14ac:dyDescent="0.35">
      <c r="B87" s="98"/>
      <c r="C87" s="244"/>
      <c r="D87" s="178"/>
      <c r="E87" s="245"/>
      <c r="F87" s="178"/>
      <c r="G87" s="95"/>
      <c r="H87" s="152"/>
      <c r="I87" s="152"/>
      <c r="J87" s="152"/>
      <c r="K87" s="104"/>
    </row>
    <row r="88" spans="2:11" s="174" customFormat="1" ht="15.5" hidden="1" x14ac:dyDescent="0.35">
      <c r="B88" s="98"/>
      <c r="C88" s="244"/>
      <c r="D88" s="178"/>
      <c r="E88" s="245"/>
      <c r="F88" s="178"/>
      <c r="G88" s="95"/>
      <c r="H88" s="152"/>
      <c r="I88" s="152"/>
      <c r="J88" s="152"/>
      <c r="K88" s="104"/>
    </row>
    <row r="89" spans="2:11" s="174" customFormat="1" ht="15.5" hidden="1" x14ac:dyDescent="0.35">
      <c r="B89" s="98"/>
      <c r="C89" s="244"/>
      <c r="D89" s="178"/>
      <c r="E89" s="245"/>
      <c r="F89" s="178"/>
      <c r="G89" s="95"/>
      <c r="H89" s="152"/>
      <c r="I89" s="152"/>
      <c r="J89" s="152"/>
      <c r="K89" s="104"/>
    </row>
    <row r="90" spans="2:11" s="174" customFormat="1" ht="15.5" hidden="1" x14ac:dyDescent="0.35">
      <c r="B90" s="98"/>
      <c r="C90" s="244"/>
      <c r="D90" s="178"/>
      <c r="E90" s="245"/>
      <c r="F90" s="178"/>
      <c r="G90" s="95"/>
      <c r="H90" s="152"/>
      <c r="I90" s="152"/>
      <c r="J90" s="152"/>
      <c r="K90" s="104"/>
    </row>
    <row r="91" spans="2:11" s="174" customFormat="1" ht="15.5" hidden="1" x14ac:dyDescent="0.35">
      <c r="B91" s="98"/>
      <c r="C91" s="244"/>
      <c r="D91" s="178"/>
      <c r="E91" s="245"/>
      <c r="F91" s="178"/>
      <c r="G91" s="95"/>
      <c r="H91" s="152"/>
      <c r="I91" s="152"/>
      <c r="J91" s="152"/>
      <c r="K91" s="104"/>
    </row>
    <row r="92" spans="2:11" s="174" customFormat="1" ht="15.5" hidden="1" x14ac:dyDescent="0.35">
      <c r="B92" s="98"/>
      <c r="C92" s="244"/>
      <c r="D92" s="178"/>
      <c r="E92" s="245"/>
      <c r="F92" s="178"/>
      <c r="G92" s="95"/>
      <c r="H92" s="152"/>
      <c r="I92" s="152"/>
      <c r="J92" s="152"/>
      <c r="K92" s="104"/>
    </row>
    <row r="93" spans="2:11" s="174" customFormat="1" ht="15.5" hidden="1" x14ac:dyDescent="0.35">
      <c r="B93" s="98"/>
      <c r="C93" s="244"/>
      <c r="D93" s="178"/>
      <c r="E93" s="245"/>
      <c r="F93" s="178"/>
      <c r="G93" s="95"/>
      <c r="H93" s="152"/>
      <c r="I93" s="152"/>
      <c r="J93" s="152"/>
      <c r="K93" s="104"/>
    </row>
    <row r="94" spans="2:11" s="174" customFormat="1" ht="15.5" hidden="1" x14ac:dyDescent="0.35">
      <c r="B94" s="98"/>
      <c r="C94" s="244"/>
      <c r="D94" s="178"/>
      <c r="E94" s="245"/>
      <c r="F94" s="178"/>
      <c r="G94" s="95"/>
      <c r="H94" s="152"/>
      <c r="I94" s="152"/>
      <c r="J94" s="152"/>
      <c r="K94" s="104"/>
    </row>
    <row r="95" spans="2:11" s="174" customFormat="1" ht="15.5" hidden="1" x14ac:dyDescent="0.35">
      <c r="B95" s="98"/>
      <c r="C95" s="244"/>
      <c r="D95" s="178"/>
      <c r="E95" s="245"/>
      <c r="F95" s="178"/>
      <c r="G95" s="95"/>
      <c r="H95" s="152"/>
      <c r="I95" s="152"/>
      <c r="J95" s="152"/>
      <c r="K95" s="104"/>
    </row>
    <row r="96" spans="2:11" s="174" customFormat="1" ht="15.5" hidden="1" x14ac:dyDescent="0.35">
      <c r="B96" s="98"/>
      <c r="C96" s="244"/>
      <c r="D96" s="178"/>
      <c r="E96" s="245"/>
      <c r="F96" s="178"/>
      <c r="G96" s="95"/>
      <c r="H96" s="152"/>
      <c r="I96" s="152"/>
      <c r="J96" s="152"/>
      <c r="K96" s="104"/>
    </row>
    <row r="97" spans="2:11" s="174" customFormat="1" ht="15.5" hidden="1" x14ac:dyDescent="0.35">
      <c r="B97" s="98"/>
      <c r="C97" s="244"/>
      <c r="D97" s="178"/>
      <c r="E97" s="245"/>
      <c r="F97" s="178"/>
      <c r="G97" s="95"/>
      <c r="H97" s="152"/>
      <c r="I97" s="152"/>
      <c r="J97" s="152"/>
      <c r="K97" s="104"/>
    </row>
    <row r="98" spans="2:11" s="174" customFormat="1" ht="15.5" hidden="1" x14ac:dyDescent="0.35">
      <c r="B98" s="98"/>
      <c r="C98" s="244"/>
      <c r="D98" s="178"/>
      <c r="E98" s="245"/>
      <c r="F98" s="178"/>
      <c r="G98" s="95"/>
      <c r="H98" s="152"/>
      <c r="I98" s="152"/>
      <c r="J98" s="152"/>
      <c r="K98" s="104"/>
    </row>
    <row r="99" spans="2:11" s="174" customFormat="1" ht="15.5" hidden="1" x14ac:dyDescent="0.35">
      <c r="B99" s="98"/>
      <c r="C99" s="244"/>
      <c r="D99" s="178"/>
      <c r="E99" s="245"/>
      <c r="F99" s="178"/>
      <c r="G99" s="95"/>
      <c r="H99" s="152"/>
      <c r="I99" s="152"/>
      <c r="J99" s="152"/>
      <c r="K99" s="104"/>
    </row>
    <row r="100" spans="2:11" s="174" customFormat="1" ht="15.5" hidden="1" x14ac:dyDescent="0.35">
      <c r="B100" s="98"/>
      <c r="C100" s="244"/>
      <c r="D100" s="178"/>
      <c r="E100" s="245"/>
      <c r="F100" s="178"/>
      <c r="G100" s="95"/>
      <c r="H100" s="152"/>
      <c r="I100" s="152"/>
      <c r="J100" s="152"/>
      <c r="K100" s="104"/>
    </row>
    <row r="101" spans="2:11" s="174" customFormat="1" ht="15.5" hidden="1" x14ac:dyDescent="0.35">
      <c r="B101" s="98"/>
      <c r="C101" s="244"/>
      <c r="D101" s="178"/>
      <c r="E101" s="245"/>
      <c r="F101" s="178"/>
      <c r="G101" s="95"/>
      <c r="H101" s="152"/>
      <c r="I101" s="152"/>
      <c r="J101" s="152"/>
      <c r="K101" s="104"/>
    </row>
    <row r="102" spans="2:11" s="174" customFormat="1" ht="15.5" hidden="1" x14ac:dyDescent="0.35">
      <c r="B102" s="98"/>
      <c r="C102" s="244"/>
      <c r="D102" s="178"/>
      <c r="E102" s="245"/>
      <c r="F102" s="178"/>
      <c r="G102" s="95"/>
      <c r="H102" s="152"/>
      <c r="I102" s="152"/>
      <c r="J102" s="152"/>
      <c r="K102" s="104"/>
    </row>
    <row r="103" spans="2:11" s="174" customFormat="1" ht="15.5" hidden="1" x14ac:dyDescent="0.35">
      <c r="B103" s="98"/>
      <c r="C103" s="244"/>
      <c r="D103" s="178"/>
      <c r="E103" s="245"/>
      <c r="F103" s="178"/>
      <c r="G103" s="95"/>
      <c r="H103" s="152"/>
      <c r="I103" s="152"/>
      <c r="J103" s="152"/>
      <c r="K103" s="104"/>
    </row>
    <row r="104" spans="2:11" s="174" customFormat="1" ht="15.5" hidden="1" x14ac:dyDescent="0.35">
      <c r="B104" s="98"/>
      <c r="C104" s="244"/>
      <c r="D104" s="178"/>
      <c r="E104" s="245"/>
      <c r="F104" s="178"/>
      <c r="G104" s="95"/>
      <c r="H104" s="152"/>
      <c r="I104" s="152"/>
      <c r="J104" s="152"/>
      <c r="K104" s="104"/>
    </row>
    <row r="105" spans="2:11" s="174" customFormat="1" ht="15.5" hidden="1" x14ac:dyDescent="0.35">
      <c r="B105" s="98"/>
      <c r="C105" s="244"/>
      <c r="D105" s="178"/>
      <c r="E105" s="245"/>
      <c r="F105" s="178"/>
      <c r="G105" s="95"/>
      <c r="H105" s="152"/>
      <c r="I105" s="152"/>
      <c r="J105" s="152"/>
      <c r="K105" s="104"/>
    </row>
    <row r="106" spans="2:11" s="174" customFormat="1" ht="15.5" hidden="1" x14ac:dyDescent="0.35">
      <c r="B106" s="98"/>
      <c r="C106" s="244"/>
      <c r="D106" s="178"/>
      <c r="E106" s="245"/>
      <c r="F106" s="178"/>
      <c r="G106" s="95"/>
      <c r="H106" s="152"/>
      <c r="I106" s="152"/>
      <c r="J106" s="152"/>
      <c r="K106" s="104"/>
    </row>
    <row r="107" spans="2:11" s="174" customFormat="1" ht="15.5" hidden="1" x14ac:dyDescent="0.35">
      <c r="B107" s="98"/>
      <c r="C107" s="244"/>
      <c r="D107" s="178"/>
      <c r="E107" s="245"/>
      <c r="F107" s="178"/>
      <c r="G107" s="95"/>
      <c r="H107" s="152"/>
      <c r="I107" s="152"/>
      <c r="J107" s="152"/>
      <c r="K107" s="104"/>
    </row>
    <row r="108" spans="2:11" s="174" customFormat="1" ht="15.5" hidden="1" x14ac:dyDescent="0.35">
      <c r="B108" s="98"/>
      <c r="C108" s="244"/>
      <c r="D108" s="178"/>
      <c r="E108" s="245"/>
      <c r="F108" s="178"/>
      <c r="G108" s="95"/>
      <c r="H108" s="152"/>
      <c r="I108" s="152"/>
      <c r="J108" s="152"/>
      <c r="K108" s="104"/>
    </row>
    <row r="109" spans="2:11" s="174" customFormat="1" ht="15.5" hidden="1" x14ac:dyDescent="0.35">
      <c r="B109" s="98"/>
      <c r="C109" s="244"/>
      <c r="D109" s="178"/>
      <c r="E109" s="245"/>
      <c r="F109" s="178"/>
      <c r="G109" s="95"/>
      <c r="H109" s="152"/>
      <c r="I109" s="152"/>
      <c r="J109" s="152"/>
      <c r="K109" s="104"/>
    </row>
    <row r="110" spans="2:11" s="174" customFormat="1" ht="15.5" hidden="1" x14ac:dyDescent="0.35">
      <c r="B110" s="98"/>
      <c r="C110" s="244"/>
      <c r="D110" s="178"/>
      <c r="E110" s="245"/>
      <c r="F110" s="178"/>
      <c r="G110" s="95"/>
      <c r="H110" s="152"/>
      <c r="I110" s="152"/>
      <c r="J110" s="152"/>
      <c r="K110" s="104"/>
    </row>
    <row r="111" spans="2:11" s="174" customFormat="1" ht="15.5" hidden="1" x14ac:dyDescent="0.35">
      <c r="B111" s="98"/>
      <c r="C111" s="244"/>
      <c r="D111" s="178"/>
      <c r="E111" s="245"/>
      <c r="F111" s="178"/>
      <c r="G111" s="95"/>
      <c r="H111" s="152"/>
      <c r="I111" s="152"/>
      <c r="J111" s="152"/>
      <c r="K111" s="104"/>
    </row>
    <row r="112" spans="2:11" s="174" customFormat="1" ht="15.5" hidden="1" x14ac:dyDescent="0.35">
      <c r="B112" s="98"/>
      <c r="C112" s="244"/>
      <c r="D112" s="178"/>
      <c r="E112" s="245"/>
      <c r="F112" s="178"/>
      <c r="G112" s="95"/>
      <c r="H112" s="152"/>
      <c r="I112" s="152"/>
      <c r="J112" s="152"/>
      <c r="K112" s="104"/>
    </row>
    <row r="113" spans="2:11" s="174" customFormat="1" ht="15.5" hidden="1" x14ac:dyDescent="0.35">
      <c r="B113" s="98"/>
      <c r="C113" s="244"/>
      <c r="D113" s="178"/>
      <c r="E113" s="245"/>
      <c r="F113" s="178"/>
      <c r="G113" s="95"/>
      <c r="H113" s="152"/>
      <c r="I113" s="152"/>
      <c r="J113" s="152"/>
      <c r="K113" s="104"/>
    </row>
    <row r="114" spans="2:11" s="174" customFormat="1" ht="15.5" hidden="1" x14ac:dyDescent="0.35">
      <c r="B114" s="98"/>
      <c r="C114" s="244"/>
      <c r="D114" s="178"/>
      <c r="E114" s="245"/>
      <c r="F114" s="178"/>
      <c r="G114" s="95"/>
      <c r="H114" s="152"/>
      <c r="I114" s="152"/>
      <c r="J114" s="152"/>
      <c r="K114" s="104"/>
    </row>
    <row r="115" spans="2:11" s="174" customFormat="1" ht="15.5" hidden="1" x14ac:dyDescent="0.35">
      <c r="B115" s="98"/>
      <c r="C115" s="244"/>
      <c r="D115" s="178"/>
      <c r="E115" s="245"/>
      <c r="F115" s="178"/>
      <c r="G115" s="95"/>
      <c r="H115" s="152"/>
      <c r="I115" s="152"/>
      <c r="J115" s="152"/>
      <c r="K115" s="104"/>
    </row>
    <row r="116" spans="2:11" s="174" customFormat="1" ht="15.5" hidden="1" x14ac:dyDescent="0.35">
      <c r="B116" s="98"/>
      <c r="C116" s="244"/>
      <c r="D116" s="178"/>
      <c r="E116" s="245"/>
      <c r="F116" s="178"/>
      <c r="G116" s="95"/>
      <c r="H116" s="152"/>
      <c r="I116" s="152"/>
      <c r="J116" s="152"/>
      <c r="K116" s="104"/>
    </row>
    <row r="117" spans="2:11" s="174" customFormat="1" ht="15.5" hidden="1" x14ac:dyDescent="0.35">
      <c r="B117" s="98"/>
      <c r="C117" s="244"/>
      <c r="D117" s="178"/>
      <c r="E117" s="245"/>
      <c r="F117" s="178"/>
      <c r="G117" s="95"/>
      <c r="H117" s="152"/>
      <c r="I117" s="152"/>
      <c r="J117" s="152"/>
      <c r="K117" s="104"/>
    </row>
    <row r="118" spans="2:11" s="174" customFormat="1" ht="15.5" hidden="1" x14ac:dyDescent="0.35">
      <c r="B118" s="98"/>
      <c r="C118" s="244"/>
      <c r="D118" s="178"/>
      <c r="E118" s="245"/>
      <c r="F118" s="178"/>
      <c r="G118" s="95"/>
      <c r="H118" s="152"/>
      <c r="I118" s="152"/>
      <c r="J118" s="152"/>
      <c r="K118" s="104"/>
    </row>
    <row r="119" spans="2:11" s="174" customFormat="1" ht="15.5" hidden="1" x14ac:dyDescent="0.35">
      <c r="B119" s="98"/>
      <c r="C119" s="244"/>
      <c r="D119" s="178"/>
      <c r="E119" s="245"/>
      <c r="F119" s="178"/>
      <c r="G119" s="95"/>
      <c r="H119" s="152"/>
      <c r="I119" s="152"/>
      <c r="J119" s="152"/>
      <c r="K119" s="104"/>
    </row>
    <row r="120" spans="2:11" s="174" customFormat="1" ht="15.5" hidden="1" x14ac:dyDescent="0.35">
      <c r="B120" s="98"/>
      <c r="C120" s="244"/>
      <c r="D120" s="178"/>
      <c r="E120" s="245"/>
      <c r="F120" s="178"/>
      <c r="G120" s="95"/>
      <c r="H120" s="152"/>
      <c r="I120" s="152"/>
      <c r="J120" s="152"/>
      <c r="K120" s="104"/>
    </row>
    <row r="121" spans="2:11" s="174" customFormat="1" ht="15.5" hidden="1" x14ac:dyDescent="0.35">
      <c r="B121" s="98"/>
      <c r="C121" s="244"/>
      <c r="D121" s="178"/>
      <c r="E121" s="245"/>
      <c r="F121" s="178"/>
      <c r="G121" s="95"/>
      <c r="H121" s="152"/>
      <c r="I121" s="152"/>
      <c r="J121" s="152"/>
      <c r="K121" s="104"/>
    </row>
    <row r="122" spans="2:11" s="174" customFormat="1" ht="15.5" hidden="1" x14ac:dyDescent="0.35">
      <c r="B122" s="98"/>
      <c r="C122" s="244"/>
      <c r="D122" s="178"/>
      <c r="E122" s="245"/>
      <c r="F122" s="178"/>
      <c r="G122" s="95"/>
      <c r="H122" s="152"/>
      <c r="I122" s="152"/>
      <c r="J122" s="152"/>
      <c r="K122" s="104"/>
    </row>
    <row r="123" spans="2:11" s="174" customFormat="1" ht="15.5" hidden="1" x14ac:dyDescent="0.35">
      <c r="B123" s="98"/>
      <c r="C123" s="244"/>
      <c r="D123" s="178"/>
      <c r="E123" s="245"/>
      <c r="F123" s="178"/>
      <c r="G123" s="95"/>
      <c r="H123" s="152"/>
      <c r="I123" s="152"/>
      <c r="J123" s="152"/>
      <c r="K123" s="104"/>
    </row>
    <row r="124" spans="2:11" s="174" customFormat="1" ht="15.5" hidden="1" x14ac:dyDescent="0.35">
      <c r="B124" s="98"/>
      <c r="C124" s="244"/>
      <c r="D124" s="178"/>
      <c r="E124" s="245"/>
      <c r="F124" s="178"/>
      <c r="G124" s="95"/>
      <c r="H124" s="152"/>
      <c r="I124" s="152"/>
      <c r="J124" s="152"/>
      <c r="K124" s="104"/>
    </row>
    <row r="125" spans="2:11" s="174" customFormat="1" ht="15.5" hidden="1" x14ac:dyDescent="0.35">
      <c r="B125" s="98"/>
      <c r="C125" s="244"/>
      <c r="D125" s="178"/>
      <c r="E125" s="245"/>
      <c r="F125" s="178"/>
      <c r="G125" s="95"/>
      <c r="H125" s="152"/>
      <c r="I125" s="152"/>
      <c r="J125" s="152"/>
      <c r="K125" s="104"/>
    </row>
    <row r="126" spans="2:11" s="174" customFormat="1" ht="15.5" hidden="1" x14ac:dyDescent="0.35">
      <c r="B126" s="98"/>
      <c r="C126" s="244"/>
      <c r="D126" s="178"/>
      <c r="E126" s="245"/>
      <c r="F126" s="178"/>
      <c r="G126" s="95"/>
      <c r="H126" s="152"/>
      <c r="I126" s="152"/>
      <c r="J126" s="152"/>
      <c r="K126" s="104"/>
    </row>
    <row r="127" spans="2:11" s="174" customFormat="1" ht="15.5" hidden="1" x14ac:dyDescent="0.35">
      <c r="B127" s="98"/>
      <c r="C127" s="244"/>
      <c r="D127" s="178"/>
      <c r="E127" s="245"/>
      <c r="F127" s="178"/>
      <c r="G127" s="95"/>
      <c r="H127" s="152"/>
      <c r="I127" s="152"/>
      <c r="J127" s="152"/>
      <c r="K127" s="104"/>
    </row>
    <row r="128" spans="2:11" s="174" customFormat="1" ht="15.5" hidden="1" x14ac:dyDescent="0.35">
      <c r="B128" s="98"/>
      <c r="C128" s="244"/>
      <c r="D128" s="178"/>
      <c r="E128" s="245"/>
      <c r="F128" s="178"/>
      <c r="G128" s="95"/>
      <c r="H128" s="152"/>
      <c r="I128" s="152"/>
      <c r="J128" s="152"/>
      <c r="K128" s="104"/>
    </row>
    <row r="129" spans="2:11" s="174" customFormat="1" ht="15.5" hidden="1" x14ac:dyDescent="0.35">
      <c r="B129" s="98"/>
      <c r="C129" s="244"/>
      <c r="D129" s="178"/>
      <c r="E129" s="245"/>
      <c r="F129" s="178"/>
      <c r="G129" s="95"/>
      <c r="H129" s="152"/>
      <c r="I129" s="152"/>
      <c r="J129" s="152"/>
      <c r="K129" s="104"/>
    </row>
    <row r="130" spans="2:11" s="174" customFormat="1" ht="15.5" hidden="1" x14ac:dyDescent="0.35">
      <c r="B130" s="98"/>
      <c r="C130" s="244"/>
      <c r="D130" s="178"/>
      <c r="E130" s="245"/>
      <c r="F130" s="178"/>
      <c r="G130" s="95"/>
      <c r="H130" s="152"/>
      <c r="I130" s="152"/>
      <c r="J130" s="152"/>
      <c r="K130" s="104"/>
    </row>
    <row r="131" spans="2:11" s="174" customFormat="1" ht="15.5" hidden="1" x14ac:dyDescent="0.35">
      <c r="B131" s="98"/>
      <c r="C131" s="244"/>
      <c r="D131" s="178"/>
      <c r="E131" s="245"/>
      <c r="F131" s="178"/>
      <c r="G131" s="95"/>
      <c r="H131" s="152"/>
      <c r="I131" s="152"/>
      <c r="J131" s="152"/>
      <c r="K131" s="104"/>
    </row>
    <row r="132" spans="2:11" s="174" customFormat="1" ht="15.5" hidden="1" x14ac:dyDescent="0.35">
      <c r="B132" s="98"/>
      <c r="C132" s="244"/>
      <c r="D132" s="178"/>
      <c r="E132" s="245"/>
      <c r="F132" s="178"/>
      <c r="G132" s="95"/>
      <c r="H132" s="152"/>
      <c r="I132" s="152"/>
      <c r="J132" s="152"/>
      <c r="K132" s="104"/>
    </row>
    <row r="133" spans="2:11" s="174" customFormat="1" ht="15.5" hidden="1" x14ac:dyDescent="0.35">
      <c r="B133" s="98"/>
      <c r="C133" s="244"/>
      <c r="D133" s="178"/>
      <c r="E133" s="245"/>
      <c r="F133" s="178"/>
      <c r="G133" s="95"/>
      <c r="H133" s="152"/>
      <c r="I133" s="152"/>
      <c r="J133" s="152"/>
      <c r="K133" s="104"/>
    </row>
    <row r="134" spans="2:11" s="174" customFormat="1" ht="15.5" hidden="1" x14ac:dyDescent="0.35">
      <c r="B134" s="98"/>
      <c r="C134" s="244"/>
      <c r="D134" s="178"/>
      <c r="E134" s="245"/>
      <c r="F134" s="178"/>
      <c r="G134" s="95"/>
      <c r="H134" s="152"/>
      <c r="I134" s="152"/>
      <c r="J134" s="152"/>
      <c r="K134" s="104"/>
    </row>
    <row r="135" spans="2:11" s="174" customFormat="1" ht="15.5" hidden="1" x14ac:dyDescent="0.35">
      <c r="B135" s="98"/>
      <c r="C135" s="244"/>
      <c r="D135" s="178"/>
      <c r="E135" s="245"/>
      <c r="F135" s="178"/>
      <c r="G135" s="95"/>
      <c r="H135" s="152"/>
      <c r="I135" s="152"/>
      <c r="J135" s="152"/>
      <c r="K135" s="104"/>
    </row>
    <row r="136" spans="2:11" s="174" customFormat="1" ht="15.5" hidden="1" x14ac:dyDescent="0.35">
      <c r="B136" s="98"/>
      <c r="C136" s="244"/>
      <c r="D136" s="178"/>
      <c r="E136" s="245"/>
      <c r="F136" s="178"/>
      <c r="G136" s="95"/>
      <c r="H136" s="152"/>
      <c r="I136" s="152"/>
      <c r="J136" s="152"/>
      <c r="K136" s="104"/>
    </row>
    <row r="137" spans="2:11" s="174" customFormat="1" ht="15.5" hidden="1" x14ac:dyDescent="0.35">
      <c r="B137" s="98"/>
      <c r="C137" s="244"/>
      <c r="D137" s="178"/>
      <c r="E137" s="245"/>
      <c r="F137" s="178"/>
      <c r="G137" s="95"/>
      <c r="H137" s="152"/>
      <c r="I137" s="152"/>
      <c r="J137" s="152"/>
      <c r="K137" s="104"/>
    </row>
    <row r="138" spans="2:11" s="174" customFormat="1" ht="15.5" hidden="1" x14ac:dyDescent="0.35">
      <c r="B138" s="98"/>
      <c r="C138" s="244"/>
      <c r="D138" s="178"/>
      <c r="E138" s="245"/>
      <c r="F138" s="178"/>
      <c r="G138" s="95"/>
      <c r="H138" s="152"/>
      <c r="I138" s="152"/>
      <c r="J138" s="152"/>
      <c r="K138" s="104"/>
    </row>
    <row r="139" spans="2:11" s="174" customFormat="1" ht="15.5" hidden="1" x14ac:dyDescent="0.35">
      <c r="B139" s="98"/>
      <c r="C139" s="244"/>
      <c r="D139" s="178"/>
      <c r="E139" s="245"/>
      <c r="F139" s="178"/>
      <c r="G139" s="95"/>
      <c r="H139" s="152"/>
      <c r="I139" s="152"/>
      <c r="J139" s="152"/>
      <c r="K139" s="104"/>
    </row>
    <row r="140" spans="2:11" s="174" customFormat="1" ht="15.5" hidden="1" x14ac:dyDescent="0.35">
      <c r="B140" s="98"/>
      <c r="C140" s="244"/>
      <c r="D140" s="178"/>
      <c r="E140" s="245"/>
      <c r="F140" s="178"/>
      <c r="G140" s="95"/>
      <c r="H140" s="152"/>
      <c r="I140" s="152"/>
      <c r="J140" s="152"/>
      <c r="K140" s="104"/>
    </row>
    <row r="141" spans="2:11" s="174" customFormat="1" ht="15.5" hidden="1" x14ac:dyDescent="0.35">
      <c r="B141" s="98"/>
      <c r="C141" s="244"/>
      <c r="D141" s="178"/>
      <c r="E141" s="245"/>
      <c r="F141" s="178"/>
      <c r="G141" s="95"/>
      <c r="H141" s="152"/>
      <c r="I141" s="152"/>
      <c r="J141" s="152"/>
      <c r="K141" s="104"/>
    </row>
    <row r="142" spans="2:11" s="174" customFormat="1" ht="15.5" hidden="1" x14ac:dyDescent="0.35">
      <c r="B142" s="98"/>
      <c r="C142" s="244"/>
      <c r="D142" s="178"/>
      <c r="E142" s="245"/>
      <c r="F142" s="178"/>
      <c r="G142" s="95"/>
      <c r="H142" s="152"/>
      <c r="I142" s="152"/>
      <c r="J142" s="152"/>
      <c r="K142" s="104"/>
    </row>
    <row r="143" spans="2:11" s="174" customFormat="1" ht="15.5" hidden="1" x14ac:dyDescent="0.35">
      <c r="B143" s="98"/>
      <c r="C143" s="244"/>
      <c r="D143" s="178"/>
      <c r="E143" s="245"/>
      <c r="F143" s="178"/>
      <c r="G143" s="95"/>
      <c r="H143" s="152"/>
      <c r="I143" s="152"/>
      <c r="J143" s="152"/>
      <c r="K143" s="104"/>
    </row>
    <row r="144" spans="2:11" s="174" customFormat="1" ht="15.5" hidden="1" x14ac:dyDescent="0.35">
      <c r="B144" s="98"/>
      <c r="C144" s="244"/>
      <c r="D144" s="178"/>
      <c r="E144" s="245"/>
      <c r="F144" s="178"/>
      <c r="G144" s="95"/>
      <c r="H144" s="152"/>
      <c r="I144" s="152"/>
      <c r="J144" s="152"/>
      <c r="K144" s="104"/>
    </row>
    <row r="145" spans="2:11" s="174" customFormat="1" ht="15.5" hidden="1" x14ac:dyDescent="0.35">
      <c r="B145" s="98"/>
      <c r="C145" s="244"/>
      <c r="D145" s="178"/>
      <c r="E145" s="245"/>
      <c r="F145" s="178"/>
      <c r="G145" s="95"/>
      <c r="H145" s="152"/>
      <c r="I145" s="152"/>
      <c r="J145" s="152"/>
      <c r="K145" s="104"/>
    </row>
    <row r="146" spans="2:11" s="174" customFormat="1" ht="15.5" hidden="1" x14ac:dyDescent="0.35">
      <c r="B146" s="98"/>
      <c r="C146" s="244"/>
      <c r="D146" s="178"/>
      <c r="E146" s="245"/>
      <c r="F146" s="178"/>
      <c r="G146" s="95"/>
      <c r="H146" s="152"/>
      <c r="I146" s="152"/>
      <c r="J146" s="152"/>
      <c r="K146" s="104"/>
    </row>
    <row r="147" spans="2:11" s="174" customFormat="1" ht="15.5" hidden="1" x14ac:dyDescent="0.35">
      <c r="B147" s="98"/>
      <c r="C147" s="244"/>
      <c r="D147" s="178"/>
      <c r="E147" s="245"/>
      <c r="F147" s="178"/>
      <c r="G147" s="95"/>
      <c r="H147" s="152"/>
      <c r="I147" s="152"/>
      <c r="J147" s="152"/>
      <c r="K147" s="104"/>
    </row>
    <row r="148" spans="2:11" s="174" customFormat="1" ht="15.5" hidden="1" x14ac:dyDescent="0.35">
      <c r="B148" s="98"/>
      <c r="C148" s="244"/>
      <c r="D148" s="178"/>
      <c r="E148" s="245"/>
      <c r="F148" s="178"/>
      <c r="G148" s="95"/>
      <c r="H148" s="152"/>
      <c r="I148" s="152"/>
      <c r="J148" s="152"/>
      <c r="K148" s="104"/>
    </row>
    <row r="149" spans="2:11" s="174" customFormat="1" ht="15.5" hidden="1" x14ac:dyDescent="0.35">
      <c r="B149" s="98"/>
      <c r="C149" s="244"/>
      <c r="D149" s="178"/>
      <c r="E149" s="245"/>
      <c r="F149" s="178"/>
      <c r="G149" s="95"/>
      <c r="H149" s="152"/>
      <c r="I149" s="152"/>
      <c r="J149" s="152"/>
      <c r="K149" s="104"/>
    </row>
    <row r="150" spans="2:11" s="174" customFormat="1" ht="15.5" hidden="1" x14ac:dyDescent="0.35">
      <c r="B150" s="98"/>
      <c r="C150" s="244"/>
      <c r="D150" s="178"/>
      <c r="E150" s="245"/>
      <c r="F150" s="178"/>
      <c r="G150" s="95"/>
      <c r="H150" s="152"/>
      <c r="I150" s="152"/>
      <c r="J150" s="152"/>
      <c r="K150" s="104"/>
    </row>
    <row r="151" spans="2:11" s="174" customFormat="1" ht="15.5" hidden="1" x14ac:dyDescent="0.35">
      <c r="B151" s="98"/>
      <c r="C151" s="244"/>
      <c r="D151" s="178"/>
      <c r="E151" s="245"/>
      <c r="F151" s="178"/>
      <c r="G151" s="95"/>
      <c r="H151" s="152"/>
      <c r="I151" s="152"/>
      <c r="J151" s="152"/>
      <c r="K151" s="104"/>
    </row>
    <row r="152" spans="2:11" s="174" customFormat="1" ht="15.5" hidden="1" x14ac:dyDescent="0.35">
      <c r="B152" s="98"/>
      <c r="C152" s="244"/>
      <c r="D152" s="178"/>
      <c r="E152" s="245"/>
      <c r="F152" s="178"/>
      <c r="G152" s="95"/>
      <c r="H152" s="152"/>
      <c r="I152" s="152"/>
      <c r="J152" s="152"/>
      <c r="K152" s="104"/>
    </row>
    <row r="153" spans="2:11" ht="15.5" x14ac:dyDescent="0.35"/>
  </sheetData>
  <sheetProtection formatRows="0"/>
  <mergeCells count="3">
    <mergeCell ref="B6:E6"/>
    <mergeCell ref="B8:E8"/>
    <mergeCell ref="B49:F49"/>
  </mergeCells>
  <dataValidations count="4">
    <dataValidation type="date" allowBlank="1" showInputMessage="1" showErrorMessage="1" errorTitle="Date Only" error="Please enter a correctly formatted date (MM/DD/YYYY) in this cell." promptTitle="Date Only" prompt="Please enter a correctly formatted date (MM/DD/YYYY) in this cell." sqref="C16 C28" xr:uid="{68E2DC58-DC32-4DE1-9469-F6F2DDC3D81F}">
      <formula1>36526</formula1>
      <formula2>73051</formula2>
    </dataValidation>
    <dataValidation type="list" allowBlank="1" showInputMessage="1" showErrorMessage="1" sqref="C47 C43 E47 E43 E39:E41 E45 C45 C39:C41" xr:uid="{E70E7D52-31C4-49D1-B465-0FD10F05FB21}">
      <formula1>$B$34:$B$35</formula1>
    </dataValidation>
    <dataValidation type="textLength" allowBlank="1" showInputMessage="1" showErrorMessage="1" sqref="B38:B48" xr:uid="{8E841513-BF8D-424E-9914-2154757FF66B}">
      <formula1>3000</formula1>
      <formula2>10000</formula2>
    </dataValidation>
    <dataValidation type="textLength" allowBlank="1" showInputMessage="1" showErrorMessage="1" sqref="G1:G1048576 C29 C17 C13:C15" xr:uid="{530D2D8F-E708-4F37-8DCC-59EDE5FEC517}">
      <formula1>1000</formula1>
      <formula2>3000</formula2>
    </dataValidation>
  </dataValidations>
  <hyperlinks>
    <hyperlink ref="B8" r:id="rId1" xr:uid="{85CED498-A641-4D0B-8EAA-2BDBFC16F755}"/>
    <hyperlink ref="B6" r:id="rId2" xr:uid="{CC0624BB-2301-49B9-87B8-1E623F67A7FE}"/>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V57"/>
  <sheetViews>
    <sheetView topLeftCell="A32" zoomScaleNormal="100" workbookViewId="0">
      <selection activeCell="D51" sqref="D51"/>
    </sheetView>
  </sheetViews>
  <sheetFormatPr defaultColWidth="0" defaultRowHeight="0" customHeight="1" zeroHeight="1" x14ac:dyDescent="0.35"/>
  <cols>
    <col min="1" max="1" width="1.26953125" style="98" customWidth="1"/>
    <col min="2" max="2" width="53.7265625" style="98" customWidth="1"/>
    <col min="3" max="3" width="10.7265625" style="98" customWidth="1"/>
    <col min="4" max="4" width="28.7265625" style="98" customWidth="1"/>
    <col min="5" max="5" width="10.7265625" style="98" customWidth="1"/>
    <col min="6" max="6" width="28.7265625" style="98" customWidth="1"/>
    <col min="7" max="7" width="1.1796875" style="95" customWidth="1"/>
    <col min="8" max="8" width="9.26953125" style="96" hidden="1" customWidth="1"/>
    <col min="9" max="10" width="9.26953125" style="97" hidden="1" customWidth="1"/>
    <col min="11" max="11" width="20.7265625" style="104" hidden="1" customWidth="1"/>
    <col min="12" max="18" width="9.26953125" style="97" hidden="1" customWidth="1"/>
    <col min="19" max="19" width="10.26953125" style="97" hidden="1" customWidth="1"/>
    <col min="20" max="20" width="11.7265625" style="97" hidden="1" customWidth="1"/>
    <col min="21" max="22" width="9.26953125" style="97" hidden="1" customWidth="1"/>
    <col min="23" max="16384" width="9.26953125" style="98" hidden="1"/>
  </cols>
  <sheetData>
    <row r="1" spans="1:12" ht="20" x14ac:dyDescent="0.35">
      <c r="A1" s="92"/>
      <c r="B1" s="93" t="s">
        <v>187</v>
      </c>
      <c r="C1" s="94"/>
      <c r="D1" s="94"/>
      <c r="E1" s="94"/>
      <c r="F1" s="94"/>
      <c r="K1" s="1" t="str">
        <f>HYPERLINK("#'Self Assessment Summary'!A11:T11","Hyperlink to the SA Summary Worksheett")</f>
        <v>Hyperlink to the SA Summary Worksheett</v>
      </c>
    </row>
    <row r="2" spans="1:12" ht="17.5" x14ac:dyDescent="0.35">
      <c r="A2" s="92"/>
      <c r="B2" s="99" t="s">
        <v>138</v>
      </c>
      <c r="C2" s="94"/>
      <c r="D2" s="94"/>
      <c r="E2" s="94"/>
      <c r="F2" s="94"/>
      <c r="K2" s="1"/>
    </row>
    <row r="3" spans="1:12" ht="17.5" x14ac:dyDescent="0.35">
      <c r="A3" s="92"/>
      <c r="B3" s="99" t="s">
        <v>139</v>
      </c>
      <c r="C3" s="94"/>
      <c r="D3" s="94"/>
      <c r="E3" s="94"/>
      <c r="F3" s="94"/>
      <c r="K3" s="1"/>
    </row>
    <row r="4" spans="1:12" s="97" customFormat="1" ht="12.75" customHeight="1" x14ac:dyDescent="0.25">
      <c r="A4" s="100"/>
      <c r="B4" s="101"/>
      <c r="C4" s="102"/>
      <c r="D4" s="102"/>
      <c r="E4" s="102"/>
      <c r="F4" s="102"/>
      <c r="G4" s="95"/>
      <c r="H4" s="96"/>
      <c r="K4" s="1"/>
    </row>
    <row r="5" spans="1:12" s="97" customFormat="1" ht="12.75" customHeight="1" x14ac:dyDescent="0.25">
      <c r="A5" s="100"/>
      <c r="B5" s="100" t="s">
        <v>188</v>
      </c>
      <c r="C5" s="102"/>
      <c r="D5" s="102"/>
      <c r="E5" s="102"/>
      <c r="F5" s="102"/>
      <c r="G5" s="95"/>
      <c r="H5" s="103"/>
      <c r="I5" s="103"/>
      <c r="J5" s="103"/>
      <c r="K5" s="104"/>
    </row>
    <row r="6" spans="1:12" s="97" customFormat="1" ht="12.75" customHeight="1" x14ac:dyDescent="0.25">
      <c r="A6" s="100"/>
      <c r="B6" s="382" t="s">
        <v>189</v>
      </c>
      <c r="C6" s="382"/>
      <c r="D6" s="382"/>
      <c r="E6" s="382"/>
      <c r="F6" s="102"/>
      <c r="G6" s="95"/>
      <c r="H6" s="103"/>
      <c r="I6" s="103"/>
      <c r="J6" s="103"/>
      <c r="K6" s="104"/>
    </row>
    <row r="7" spans="1:12" s="97" customFormat="1" ht="12.75" customHeight="1" x14ac:dyDescent="0.25">
      <c r="A7" s="100"/>
      <c r="B7" s="100" t="s">
        <v>142</v>
      </c>
      <c r="C7" s="105"/>
      <c r="D7" s="105"/>
      <c r="E7" s="105"/>
      <c r="F7" s="105"/>
      <c r="G7" s="95"/>
      <c r="H7" s="96"/>
      <c r="K7" s="104"/>
      <c r="L7" s="15"/>
    </row>
    <row r="8" spans="1:12" s="97" customFormat="1" ht="12.75" customHeight="1" x14ac:dyDescent="0.25">
      <c r="A8" s="100"/>
      <c r="B8" s="391" t="s">
        <v>190</v>
      </c>
      <c r="C8" s="391"/>
      <c r="D8" s="391"/>
      <c r="E8" s="391"/>
      <c r="F8" s="105"/>
      <c r="G8" s="95"/>
      <c r="H8" s="96"/>
      <c r="K8" s="104"/>
      <c r="L8" s="15"/>
    </row>
    <row r="9" spans="1:12" s="97" customFormat="1" ht="12.75" customHeight="1" x14ac:dyDescent="0.3">
      <c r="A9" s="100"/>
      <c r="B9" s="100"/>
      <c r="C9" s="106"/>
      <c r="D9" s="107"/>
      <c r="E9" s="108"/>
      <c r="F9" s="107"/>
      <c r="G9" s="95"/>
      <c r="H9" s="96"/>
      <c r="K9" s="15"/>
      <c r="L9" s="15"/>
    </row>
    <row r="10" spans="1:12" ht="16" thickBot="1" x14ac:dyDescent="0.4">
      <c r="A10" s="92"/>
      <c r="B10" s="109" t="s">
        <v>144</v>
      </c>
      <c r="C10" s="109"/>
      <c r="D10" s="109"/>
      <c r="E10" s="109"/>
      <c r="F10" s="109"/>
      <c r="K10" s="15"/>
      <c r="L10" s="15"/>
    </row>
    <row r="11" spans="1:12" ht="12.75" customHeight="1" x14ac:dyDescent="0.35">
      <c r="A11" s="92"/>
      <c r="B11" s="110" t="s">
        <v>145</v>
      </c>
      <c r="C11" s="29"/>
      <c r="D11" s="111"/>
      <c r="E11" s="111"/>
      <c r="F11" s="112"/>
    </row>
    <row r="12" spans="1:12" ht="12.75" customHeight="1" x14ac:dyDescent="0.35">
      <c r="A12" s="92"/>
      <c r="B12" s="113" t="s">
        <v>146</v>
      </c>
      <c r="C12" s="30"/>
      <c r="D12" s="114"/>
      <c r="E12" s="114"/>
      <c r="F12" s="115"/>
    </row>
    <row r="13" spans="1:12"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17"/>
      <c r="E13" s="117"/>
      <c r="F13" s="118"/>
    </row>
    <row r="14" spans="1:12"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2"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2" ht="12.75" customHeight="1" x14ac:dyDescent="0.35">
      <c r="A16" s="92"/>
      <c r="B16" s="113" t="s">
        <v>191</v>
      </c>
      <c r="C16" s="31"/>
      <c r="D16" s="119"/>
      <c r="E16" s="119"/>
      <c r="F16" s="120"/>
    </row>
    <row r="17" spans="1:6" ht="12.75" customHeight="1" thickBot="1" x14ac:dyDescent="0.4">
      <c r="A17" s="92"/>
      <c r="B17" s="121" t="s">
        <v>192</v>
      </c>
      <c r="C17" s="122" t="str">
        <f>IF(COUNTIF(C39:C51,"YES")=9,"YES","NO")</f>
        <v>NO</v>
      </c>
      <c r="D17" s="123"/>
      <c r="E17" s="123"/>
      <c r="F17" s="124"/>
    </row>
    <row r="18" spans="1:6" ht="27" customHeight="1" x14ac:dyDescent="0.35">
      <c r="A18" s="92"/>
      <c r="B18" s="125"/>
      <c r="C18" s="125"/>
      <c r="D18" s="125"/>
      <c r="E18" s="125"/>
      <c r="F18" s="125"/>
    </row>
    <row r="19" spans="1:6" ht="12.75" customHeight="1" x14ac:dyDescent="0.35">
      <c r="A19" s="92"/>
      <c r="B19" s="126"/>
      <c r="C19" s="2"/>
      <c r="D19" s="127"/>
      <c r="E19" s="127"/>
      <c r="F19" s="127"/>
    </row>
    <row r="20" spans="1:6" ht="12.75" customHeight="1" x14ac:dyDescent="0.35">
      <c r="A20" s="92"/>
      <c r="B20" s="128"/>
      <c r="C20" s="129"/>
      <c r="D20" s="130"/>
      <c r="E20" s="130"/>
      <c r="F20" s="130"/>
    </row>
    <row r="21" spans="1:6" ht="12.75" customHeight="1" x14ac:dyDescent="0.35">
      <c r="A21" s="92"/>
      <c r="B21" s="107"/>
      <c r="C21" s="131"/>
      <c r="D21" s="132"/>
      <c r="E21" s="133"/>
      <c r="F21" s="132"/>
    </row>
    <row r="22" spans="1:6" ht="16" thickBot="1" x14ac:dyDescent="0.4">
      <c r="A22" s="92"/>
      <c r="B22" s="109" t="s">
        <v>151</v>
      </c>
      <c r="C22" s="109"/>
      <c r="D22" s="109"/>
      <c r="E22" s="109"/>
      <c r="F22" s="109"/>
    </row>
    <row r="23" spans="1:6" ht="12.75" customHeight="1" x14ac:dyDescent="0.35">
      <c r="A23" s="92"/>
      <c r="B23" s="110" t="s">
        <v>152</v>
      </c>
      <c r="C23" s="29"/>
      <c r="D23" s="111"/>
      <c r="E23" s="111"/>
      <c r="F23" s="112"/>
    </row>
    <row r="24" spans="1:6" ht="12.75" customHeight="1" x14ac:dyDescent="0.35">
      <c r="A24" s="92"/>
      <c r="B24" s="113" t="s">
        <v>153</v>
      </c>
      <c r="C24" s="30"/>
      <c r="D24" s="114"/>
      <c r="E24" s="114"/>
      <c r="F24" s="115"/>
    </row>
    <row r="25" spans="1:6" ht="12.75" customHeight="1" x14ac:dyDescent="0.35">
      <c r="A25" s="92"/>
      <c r="B25" s="113" t="s">
        <v>154</v>
      </c>
      <c r="C25" s="30"/>
      <c r="D25" s="114"/>
      <c r="E25" s="114"/>
      <c r="F25" s="115"/>
    </row>
    <row r="26" spans="1:6" ht="12.75" customHeight="1" x14ac:dyDescent="0.35">
      <c r="A26" s="92"/>
      <c r="B26" s="113" t="s">
        <v>155</v>
      </c>
      <c r="C26" s="30"/>
      <c r="D26" s="114"/>
      <c r="E26" s="114"/>
      <c r="F26" s="115"/>
    </row>
    <row r="27" spans="1:6" ht="12.75" customHeight="1" x14ac:dyDescent="0.35">
      <c r="A27" s="92"/>
      <c r="B27" s="113" t="s">
        <v>148</v>
      </c>
      <c r="C27" s="30"/>
      <c r="D27" s="114"/>
      <c r="E27" s="114"/>
      <c r="F27" s="115"/>
    </row>
    <row r="28" spans="1:6" ht="12.75" customHeight="1" x14ac:dyDescent="0.35">
      <c r="A28" s="92"/>
      <c r="B28" s="113" t="s">
        <v>193</v>
      </c>
      <c r="C28" s="31"/>
      <c r="D28" s="119"/>
      <c r="E28" s="119"/>
      <c r="F28" s="120"/>
    </row>
    <row r="29" spans="1:6" ht="12.75" customHeight="1" x14ac:dyDescent="0.35">
      <c r="A29" s="92"/>
      <c r="B29" s="113" t="s">
        <v>194</v>
      </c>
      <c r="C29" s="116" t="str">
        <f>IF(COUNTIF(E39:E51,"YES")=9,IF(C17="YES","YES","NO"),IF(COUNTIF(E39:E48,"NO")&gt;0,"NO",""))</f>
        <v/>
      </c>
      <c r="D29" s="117"/>
      <c r="E29" s="117"/>
      <c r="F29" s="118"/>
    </row>
    <row r="30" spans="1:6" ht="27" customHeight="1" x14ac:dyDescent="0.35">
      <c r="A30" s="92"/>
      <c r="B30" s="125"/>
      <c r="C30" s="125"/>
      <c r="D30" s="125"/>
      <c r="E30" s="125"/>
      <c r="F30" s="125"/>
    </row>
    <row r="31" spans="1:6" ht="12.75" customHeight="1" x14ac:dyDescent="0.35">
      <c r="A31" s="92"/>
      <c r="B31" s="126"/>
      <c r="C31" s="2"/>
      <c r="D31" s="127"/>
      <c r="E31" s="127"/>
      <c r="F31" s="127"/>
    </row>
    <row r="32" spans="1:6" ht="10.15" customHeight="1" x14ac:dyDescent="0.35">
      <c r="A32" s="92"/>
      <c r="B32" s="126"/>
      <c r="C32" s="134"/>
      <c r="D32" s="134"/>
      <c r="E32" s="134"/>
      <c r="F32" s="134"/>
    </row>
    <row r="33" spans="1:11" ht="10.15" customHeight="1" x14ac:dyDescent="0.35">
      <c r="A33" s="92"/>
      <c r="B33" s="107"/>
      <c r="C33" s="131"/>
      <c r="D33" s="132"/>
      <c r="E33" s="133"/>
      <c r="F33" s="132"/>
    </row>
    <row r="34" spans="1:11" ht="21.4" customHeight="1" x14ac:dyDescent="0.35">
      <c r="A34" s="92"/>
      <c r="B34" s="136" t="s">
        <v>158</v>
      </c>
      <c r="C34" s="137"/>
      <c r="D34" s="137"/>
      <c r="E34" s="137"/>
      <c r="F34" s="137"/>
    </row>
    <row r="35" spans="1:11" ht="10.15" customHeight="1" x14ac:dyDescent="0.35">
      <c r="A35" s="92"/>
      <c r="B35" s="138" t="s">
        <v>159</v>
      </c>
      <c r="C35" s="139"/>
      <c r="D35" s="139"/>
      <c r="E35" s="140"/>
      <c r="F35" s="140"/>
      <c r="J35" s="97">
        <f>COUNTIF(H39:H51, "")</f>
        <v>0</v>
      </c>
    </row>
    <row r="36" spans="1:11" ht="16.5" customHeight="1" x14ac:dyDescent="0.35">
      <c r="A36" s="92"/>
      <c r="B36" s="141" t="s">
        <v>195</v>
      </c>
      <c r="C36" s="142"/>
      <c r="D36" s="142"/>
      <c r="E36" s="143"/>
      <c r="F36" s="143"/>
    </row>
    <row r="37" spans="1:11" ht="16.5" customHeight="1" x14ac:dyDescent="0.35">
      <c r="A37" s="92"/>
      <c r="B37" s="144" t="s">
        <v>161</v>
      </c>
      <c r="C37" s="145" t="s">
        <v>162</v>
      </c>
      <c r="D37" s="145" t="s">
        <v>163</v>
      </c>
      <c r="E37" s="145" t="s">
        <v>164</v>
      </c>
      <c r="F37" s="146" t="s">
        <v>165</v>
      </c>
    </row>
    <row r="38" spans="1:11" ht="16.5" customHeight="1" x14ac:dyDescent="0.35">
      <c r="A38" s="92"/>
      <c r="B38" s="16" t="s">
        <v>196</v>
      </c>
      <c r="C38" s="17"/>
      <c r="D38" s="17"/>
      <c r="E38" s="17"/>
      <c r="F38" s="20"/>
      <c r="J38" s="97">
        <f>COUNTIF(G:G,"*")</f>
        <v>9</v>
      </c>
    </row>
    <row r="39" spans="1:11" ht="40.5" customHeight="1" x14ac:dyDescent="0.35">
      <c r="A39" s="92"/>
      <c r="B39" s="5" t="s">
        <v>197</v>
      </c>
      <c r="C39" s="6"/>
      <c r="D39" s="7"/>
      <c r="E39" s="6"/>
      <c r="F39" s="7"/>
      <c r="G39" s="95" t="s">
        <v>168</v>
      </c>
      <c r="H39" s="96" t="str">
        <f>IF(C39="YES",IF(E39="NO",G39,""),G39)</f>
        <v>1A</v>
      </c>
      <c r="J39" s="97" t="str">
        <f>CONCATENATE(H39,H40,H42,H43,H45,H46,H48,H49,H51)</f>
        <v>1A1B2A2B3A3B4A4B5A</v>
      </c>
      <c r="K39" s="1" t="str">
        <f>HYPERLINK("#'Self Assessment Summary'!E11","Hyperlink to the Element on the SA Summary Worksheet")</f>
        <v>Hyperlink to the Element on the SA Summary Worksheet</v>
      </c>
    </row>
    <row r="40" spans="1:11" ht="54" customHeight="1" x14ac:dyDescent="0.35">
      <c r="A40" s="92"/>
      <c r="B40" s="5" t="s">
        <v>198</v>
      </c>
      <c r="C40" s="6"/>
      <c r="D40" s="7"/>
      <c r="E40" s="6"/>
      <c r="F40" s="18"/>
      <c r="G40" s="95" t="s">
        <v>170</v>
      </c>
      <c r="H40" s="96" t="str">
        <f>IF(C40="YES",IF(E40="NO",G40,""),G40)</f>
        <v>1B</v>
      </c>
      <c r="K40" s="1" t="str">
        <f>HYPERLINK("#'Self Assessment Summary'!F11","Hyperlink to the Element on the SA Summary Worksheet")</f>
        <v>Hyperlink to the Element on the SA Summary Worksheet</v>
      </c>
    </row>
    <row r="41" spans="1:11" ht="17.149999999999999" customHeight="1" x14ac:dyDescent="0.35">
      <c r="A41" s="92"/>
      <c r="B41" s="250" t="s">
        <v>199</v>
      </c>
      <c r="C41" s="3"/>
      <c r="D41" s="3"/>
      <c r="E41" s="3"/>
      <c r="F41" s="4"/>
      <c r="H41" s="96">
        <v>0</v>
      </c>
    </row>
    <row r="42" spans="1:11" ht="105.75" customHeight="1" x14ac:dyDescent="0.35">
      <c r="A42" s="92"/>
      <c r="B42" s="5" t="s">
        <v>200</v>
      </c>
      <c r="C42" s="6"/>
      <c r="D42" s="7"/>
      <c r="E42" s="6"/>
      <c r="F42" s="18"/>
      <c r="G42" s="95" t="s">
        <v>176</v>
      </c>
      <c r="H42" s="96" t="str">
        <f>IF(C42="YES",IF(E42="NO",G42,""),G42)</f>
        <v>2A</v>
      </c>
      <c r="K42" s="1" t="str">
        <f>HYPERLINK("#'Self Assessment Summary'!G11","Hyperlink to the Element on the SA Summary Worksheet")</f>
        <v>Hyperlink to the Element on the SA Summary Worksheet</v>
      </c>
    </row>
    <row r="43" spans="1:11" ht="79.5" customHeight="1" x14ac:dyDescent="0.35">
      <c r="A43" s="92"/>
      <c r="B43" s="5" t="s">
        <v>201</v>
      </c>
      <c r="C43" s="6"/>
      <c r="D43" s="7"/>
      <c r="E43" s="6"/>
      <c r="F43" s="18"/>
      <c r="G43" s="95" t="s">
        <v>202</v>
      </c>
      <c r="H43" s="96" t="str">
        <f>IF(C43="YES",IF(E43="NO",G43,""),G43)</f>
        <v>2B</v>
      </c>
      <c r="K43" s="1" t="str">
        <f>HYPERLINK("#'Self Assessment Summary'!H11","Hyperlink to the Element on the SA Summary Worksheet")</f>
        <v>Hyperlink to the Element on the SA Summary Worksheet</v>
      </c>
    </row>
    <row r="44" spans="1:11" ht="15.65" customHeight="1" x14ac:dyDescent="0.35">
      <c r="A44" s="92"/>
      <c r="B44" s="389" t="s">
        <v>203</v>
      </c>
      <c r="C44" s="390"/>
      <c r="D44" s="390"/>
      <c r="E44" s="3"/>
      <c r="F44" s="4"/>
      <c r="H44" s="96">
        <v>0</v>
      </c>
    </row>
    <row r="45" spans="1:11" ht="54" customHeight="1" x14ac:dyDescent="0.35">
      <c r="A45" s="92"/>
      <c r="B45" s="5" t="s">
        <v>204</v>
      </c>
      <c r="C45" s="6"/>
      <c r="D45" s="7"/>
      <c r="E45" s="6"/>
      <c r="F45" s="18"/>
      <c r="G45" s="95" t="s">
        <v>179</v>
      </c>
      <c r="H45" s="96" t="str">
        <f>IF(C45="YES",IF(E45="NO",G45,""),G45)</f>
        <v>3A</v>
      </c>
      <c r="K45" s="1" t="str">
        <f>HYPERLINK("#'Self Assessment Summary'!I11","Hyperlink to the Element on the SA Summary Worksheet")</f>
        <v>Hyperlink to the Element on the SA Summary Worksheet</v>
      </c>
    </row>
    <row r="46" spans="1:11" ht="53.25" customHeight="1" x14ac:dyDescent="0.35">
      <c r="A46" s="92"/>
      <c r="B46" s="5" t="s">
        <v>205</v>
      </c>
      <c r="C46" s="6"/>
      <c r="D46" s="7"/>
      <c r="E46" s="6"/>
      <c r="F46" s="18"/>
      <c r="G46" s="95" t="s">
        <v>206</v>
      </c>
      <c r="H46" s="96" t="str">
        <f>IF(C46="YES",IF(E46="NO",G46,""),G46)</f>
        <v>3B</v>
      </c>
      <c r="K46" s="1" t="str">
        <f>HYPERLINK("#'Self Assessment Summary'!J11","Hyperlink to the Element on the SA Summary Worksheet")</f>
        <v>Hyperlink to the Element on the SA Summary Worksheet</v>
      </c>
    </row>
    <row r="47" spans="1:11" ht="17.149999999999999" customHeight="1" x14ac:dyDescent="0.35">
      <c r="A47" s="92"/>
      <c r="B47" s="250" t="s">
        <v>207</v>
      </c>
      <c r="C47" s="3"/>
      <c r="D47" s="3"/>
      <c r="E47" s="3"/>
      <c r="F47" s="4"/>
      <c r="H47" s="96">
        <v>0</v>
      </c>
    </row>
    <row r="48" spans="1:11" ht="69" customHeight="1" x14ac:dyDescent="0.35">
      <c r="A48" s="92"/>
      <c r="B48" s="326" t="s">
        <v>208</v>
      </c>
      <c r="C48" s="6"/>
      <c r="D48" s="7"/>
      <c r="E48" s="6"/>
      <c r="F48" s="18"/>
      <c r="G48" s="95" t="s">
        <v>182</v>
      </c>
      <c r="H48" s="96" t="str">
        <f>IF(C48="YES",IF(E48="NO",G48,""),G48)</f>
        <v>4A</v>
      </c>
      <c r="K48" s="1" t="str">
        <f>HYPERLINK("#'Self Assessment Summary'!K11","Hyperlink to the Element on the SA Summary Worksheet")</f>
        <v>Hyperlink to the Element on the SA Summary Worksheet</v>
      </c>
    </row>
    <row r="49" spans="1:11" ht="111.75" customHeight="1" x14ac:dyDescent="0.35">
      <c r="A49" s="92"/>
      <c r="B49" s="351" t="s">
        <v>209</v>
      </c>
      <c r="C49" s="6"/>
      <c r="D49" s="354" t="s">
        <v>210</v>
      </c>
      <c r="E49" s="6"/>
      <c r="F49" s="18"/>
      <c r="G49" s="95" t="s">
        <v>211</v>
      </c>
      <c r="H49" s="96" t="str">
        <f>IF(C49="YES",IF(E49="NO",G49,""),G49)</f>
        <v>4B</v>
      </c>
      <c r="K49" s="1" t="str">
        <f>HYPERLINK("#'Self Assessment Summary'!L11","Hyperlink to the Element on the SA Summary Worksheet")</f>
        <v>Hyperlink to the Element on the SA Summary Worksheet</v>
      </c>
    </row>
    <row r="50" spans="1:11" ht="17.149999999999999" customHeight="1" x14ac:dyDescent="0.35">
      <c r="A50" s="92"/>
      <c r="B50" s="250" t="s">
        <v>212</v>
      </c>
      <c r="C50" s="3"/>
      <c r="D50" s="3"/>
      <c r="E50" s="3"/>
      <c r="F50" s="4"/>
      <c r="H50" s="96">
        <v>0</v>
      </c>
    </row>
    <row r="51" spans="1:11" ht="86.25" customHeight="1" x14ac:dyDescent="0.35">
      <c r="A51" s="92"/>
      <c r="B51" s="351" t="s">
        <v>213</v>
      </c>
      <c r="C51" s="6"/>
      <c r="D51" s="354" t="s">
        <v>210</v>
      </c>
      <c r="E51" s="6"/>
      <c r="F51" s="18"/>
      <c r="G51" s="95" t="s">
        <v>214</v>
      </c>
      <c r="H51" s="96" t="str">
        <f>IF(C51="YES",IF(E51="NO",G51,""),G51)</f>
        <v>5A</v>
      </c>
      <c r="K51" s="1" t="str">
        <f>HYPERLINK("#'Self Assessment Summary'!M11","Hyperlink to the Element on the SA Summary Worksheet")</f>
        <v>Hyperlink to the Element on the SA Summary Worksheet</v>
      </c>
    </row>
    <row r="52" spans="1:11" ht="17.149999999999999" customHeight="1" x14ac:dyDescent="0.35">
      <c r="A52" s="92"/>
      <c r="B52" s="147" t="s">
        <v>183</v>
      </c>
      <c r="C52" s="148"/>
      <c r="D52" s="148"/>
      <c r="E52" s="148"/>
      <c r="F52" s="149"/>
    </row>
    <row r="53" spans="1:11" ht="164.65" customHeight="1" x14ac:dyDescent="0.35">
      <c r="A53" s="92"/>
      <c r="B53" s="386"/>
      <c r="C53" s="387"/>
      <c r="D53" s="387"/>
      <c r="E53" s="387"/>
      <c r="F53" s="388"/>
    </row>
    <row r="54" spans="1:11" s="97" customFormat="1" ht="12.5" hidden="1" x14ac:dyDescent="0.25">
      <c r="A54" s="150" t="s">
        <v>35</v>
      </c>
      <c r="G54" s="95"/>
      <c r="H54" s="96"/>
      <c r="K54" s="104"/>
    </row>
    <row r="55" spans="1:11" s="97" customFormat="1" ht="12.5" hidden="1" x14ac:dyDescent="0.25">
      <c r="A55" s="150" t="s">
        <v>184</v>
      </c>
      <c r="G55" s="95"/>
      <c r="H55" s="96"/>
      <c r="K55" s="104"/>
    </row>
    <row r="56" spans="1:11" ht="14.5" hidden="1" x14ac:dyDescent="0.35">
      <c r="A56" s="150" t="s">
        <v>215</v>
      </c>
    </row>
    <row r="57" spans="1:11" ht="14.5" hidden="1" x14ac:dyDescent="0.35">
      <c r="A57" s="150" t="s">
        <v>216</v>
      </c>
    </row>
  </sheetData>
  <sheetProtection formatRows="0"/>
  <mergeCells count="4">
    <mergeCell ref="B53:F53"/>
    <mergeCell ref="B44:D44"/>
    <mergeCell ref="B6:E6"/>
    <mergeCell ref="B8:E8"/>
  </mergeCells>
  <dataValidations count="4">
    <dataValidation type="date" allowBlank="1" showInputMessage="1" showErrorMessage="1" errorTitle="Date Only" error="Please enter a correctly formatted date (MM/DD/YYYY) in this cell." promptTitle="Date Only" prompt="Please enter a correctly formatted date (MM/DD/YYYY) in this cell." sqref="C16 C28" xr:uid="{8A048D77-E3ED-47EA-A40B-84F2495E6A53}">
      <formula1>36526</formula1>
      <formula2>73051</formula2>
    </dataValidation>
    <dataValidation type="list" allowBlank="1" showInputMessage="1" showErrorMessage="1" sqref="C39:C40 E51 C51 E42:E43 E39:E40 E48:E49 C42:C43 E45:E46 C45:C46 C48:C49" xr:uid="{6EF60CFF-4573-492E-A182-BCC9392B7A7C}">
      <formula1>$B$34:$B$35</formula1>
    </dataValidation>
    <dataValidation type="textLength" allowBlank="1" showInputMessage="1" showErrorMessage="1" sqref="B38:B43 B45:B52 C13:C15 C17 C29 G1:G1048576" xr:uid="{08A44801-BF25-4B3E-93AF-478141C7F412}">
      <formula1>3000</formula1>
      <formula2>10000</formula2>
    </dataValidation>
    <dataValidation type="textLength" allowBlank="1" showInputMessage="1" showErrorMessage="1" sqref="B44:D44" xr:uid="{C94FA84E-9E80-4CB3-A021-821D9CB5642C}">
      <formula1>1000</formula1>
      <formula2>3000</formula2>
    </dataValidation>
  </dataValidations>
  <hyperlinks>
    <hyperlink ref="B8" r:id="rId1" xr:uid="{F6599EC8-10CD-4395-A603-F6DDB78050E1}"/>
    <hyperlink ref="B6" r:id="rId2" xr:uid="{6CC3F7FC-C514-442B-A516-C7CCA7750B12}"/>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FC61"/>
  <sheetViews>
    <sheetView topLeftCell="A41" zoomScaleNormal="100" workbookViewId="0">
      <selection activeCell="D54" sqref="D54:D55"/>
    </sheetView>
  </sheetViews>
  <sheetFormatPr defaultColWidth="9.26953125" defaultRowHeight="0" customHeight="1" zeroHeight="1" x14ac:dyDescent="0.35"/>
  <cols>
    <col min="1" max="1" width="1.453125" style="98" customWidth="1"/>
    <col min="2" max="2" width="53.7265625" style="98" customWidth="1"/>
    <col min="3" max="3" width="10.7265625" style="98" customWidth="1"/>
    <col min="4" max="4" width="28.7265625" style="98" customWidth="1"/>
    <col min="5" max="5" width="10.7265625" style="98" customWidth="1"/>
    <col min="6" max="6" width="28.7265625" style="98" customWidth="1"/>
    <col min="7" max="7" width="0.81640625" style="95" customWidth="1"/>
    <col min="8" max="8" width="10.7265625" style="151" hidden="1" customWidth="1"/>
    <col min="9" max="10" width="10.7265625" style="100" hidden="1" customWidth="1"/>
    <col min="11" max="11" width="10.7265625" style="104" hidden="1" customWidth="1"/>
    <col min="12" max="14" width="10.7265625" style="97" hidden="1" customWidth="1"/>
    <col min="15" max="16378" width="10.7265625" style="98" hidden="1" customWidth="1"/>
    <col min="16379" max="16379" width="2.7265625" style="98" hidden="1" customWidth="1"/>
    <col min="16380" max="16380" width="4.26953125" style="98" hidden="1" customWidth="1"/>
    <col min="16381" max="16381" width="9.453125" style="98" hidden="1" customWidth="1"/>
    <col min="16382" max="16382" width="14.453125" style="98" hidden="1" customWidth="1"/>
    <col min="16383" max="16383" width="15.26953125" style="98" hidden="1" customWidth="1"/>
    <col min="16384" max="16384" width="0" style="98" hidden="1" customWidth="1"/>
  </cols>
  <sheetData>
    <row r="1" spans="1:12" ht="20" x14ac:dyDescent="0.35">
      <c r="A1" s="92"/>
      <c r="B1" s="93" t="s">
        <v>217</v>
      </c>
      <c r="C1" s="94"/>
      <c r="D1" s="94"/>
      <c r="E1" s="94"/>
      <c r="F1" s="94"/>
      <c r="K1" s="1" t="str">
        <f>HYPERLINK("#'Self Assessment Summary'!A12:T12","Hyperlink to the SA Summary Worksheett")</f>
        <v>Hyperlink to the SA Summary Worksheett</v>
      </c>
    </row>
    <row r="2" spans="1:12" ht="17.5" x14ac:dyDescent="0.35">
      <c r="A2" s="92"/>
      <c r="B2" s="99" t="s">
        <v>138</v>
      </c>
      <c r="C2" s="94"/>
      <c r="D2" s="94"/>
      <c r="E2" s="94"/>
      <c r="F2" s="94"/>
      <c r="K2" s="1"/>
    </row>
    <row r="3" spans="1:12" ht="17.5" x14ac:dyDescent="0.35">
      <c r="A3" s="92"/>
      <c r="B3" s="99" t="s">
        <v>139</v>
      </c>
      <c r="C3" s="94"/>
      <c r="D3" s="94"/>
      <c r="E3" s="94"/>
      <c r="F3" s="94"/>
      <c r="K3" s="1"/>
    </row>
    <row r="4" spans="1:12" s="97" customFormat="1" ht="12.75" customHeight="1" x14ac:dyDescent="0.25">
      <c r="A4" s="100"/>
      <c r="B4" s="101"/>
      <c r="C4" s="102"/>
      <c r="D4" s="102"/>
      <c r="E4" s="102"/>
      <c r="F4" s="102"/>
      <c r="G4" s="95"/>
      <c r="H4" s="151"/>
      <c r="I4" s="100"/>
      <c r="J4" s="100"/>
      <c r="K4" s="1"/>
    </row>
    <row r="5" spans="1:12" s="97" customFormat="1" ht="12.75" customHeight="1" x14ac:dyDescent="0.25">
      <c r="A5" s="100"/>
      <c r="B5" s="100" t="s">
        <v>218</v>
      </c>
      <c r="C5" s="102"/>
      <c r="D5" s="102"/>
      <c r="E5" s="102"/>
      <c r="F5" s="102"/>
      <c r="G5" s="95"/>
      <c r="H5" s="152"/>
      <c r="I5" s="152"/>
      <c r="J5" s="152"/>
      <c r="K5" s="104"/>
    </row>
    <row r="6" spans="1:12" s="97" customFormat="1" ht="12.75" customHeight="1" x14ac:dyDescent="0.25">
      <c r="A6" s="100"/>
      <c r="B6" s="382" t="s">
        <v>219</v>
      </c>
      <c r="C6" s="382"/>
      <c r="D6" s="382"/>
      <c r="E6" s="382"/>
      <c r="F6" s="102"/>
      <c r="G6" s="95"/>
      <c r="H6" s="152"/>
      <c r="I6" s="152"/>
      <c r="J6" s="152"/>
      <c r="K6" s="104"/>
    </row>
    <row r="7" spans="1:12" s="97" customFormat="1" ht="12.75" customHeight="1" x14ac:dyDescent="0.25">
      <c r="A7" s="100"/>
      <c r="B7" s="100" t="s">
        <v>142</v>
      </c>
      <c r="C7" s="105"/>
      <c r="D7" s="105"/>
      <c r="E7" s="105"/>
      <c r="F7" s="105"/>
      <c r="G7" s="95"/>
      <c r="H7" s="151"/>
      <c r="I7" s="100"/>
      <c r="J7" s="100"/>
      <c r="K7" s="15"/>
      <c r="L7" s="15"/>
    </row>
    <row r="8" spans="1:12" s="97" customFormat="1" ht="12.75" customHeight="1" x14ac:dyDescent="0.25">
      <c r="A8" s="100"/>
      <c r="B8" s="391" t="s">
        <v>220</v>
      </c>
      <c r="C8" s="391"/>
      <c r="D8" s="391"/>
      <c r="E8" s="391"/>
      <c r="F8" s="105"/>
      <c r="G8" s="95"/>
      <c r="H8" s="151"/>
      <c r="I8" s="100"/>
      <c r="J8" s="100"/>
      <c r="K8" s="15"/>
      <c r="L8" s="15"/>
    </row>
    <row r="9" spans="1:12" s="97" customFormat="1" ht="12.75" customHeight="1" x14ac:dyDescent="0.3">
      <c r="A9" s="100"/>
      <c r="B9" s="100"/>
      <c r="C9" s="106"/>
      <c r="D9" s="107"/>
      <c r="E9" s="108"/>
      <c r="F9" s="107"/>
      <c r="G9" s="95"/>
      <c r="H9" s="151"/>
      <c r="I9" s="100"/>
      <c r="J9" s="100"/>
      <c r="K9" s="15"/>
      <c r="L9" s="15"/>
    </row>
    <row r="10" spans="1:12" ht="16" thickBot="1" x14ac:dyDescent="0.4">
      <c r="A10" s="92"/>
      <c r="B10" s="109" t="s">
        <v>144</v>
      </c>
      <c r="C10" s="109"/>
      <c r="D10" s="109"/>
      <c r="E10" s="109"/>
      <c r="F10" s="109"/>
      <c r="K10" s="15"/>
      <c r="L10" s="15"/>
    </row>
    <row r="11" spans="1:12" ht="12.75" customHeight="1" x14ac:dyDescent="0.35">
      <c r="A11" s="92"/>
      <c r="B11" s="110" t="s">
        <v>145</v>
      </c>
      <c r="C11" s="29"/>
      <c r="D11" s="111"/>
      <c r="E11" s="111"/>
      <c r="F11" s="112"/>
    </row>
    <row r="12" spans="1:12" ht="12.75" customHeight="1" x14ac:dyDescent="0.35">
      <c r="A12" s="92"/>
      <c r="B12" s="113" t="s">
        <v>146</v>
      </c>
      <c r="C12" s="30"/>
      <c r="D12" s="114"/>
      <c r="E12" s="114"/>
      <c r="F12" s="115"/>
    </row>
    <row r="13" spans="1:12"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17"/>
      <c r="E13" s="117"/>
      <c r="F13" s="118"/>
    </row>
    <row r="14" spans="1:12"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2"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2" ht="12.75" customHeight="1" x14ac:dyDescent="0.35">
      <c r="A16" s="92"/>
      <c r="B16" s="113" t="s">
        <v>221</v>
      </c>
      <c r="C16" s="31"/>
      <c r="D16" s="119"/>
      <c r="E16" s="119"/>
      <c r="F16" s="120"/>
    </row>
    <row r="17" spans="1:22" ht="12.75" customHeight="1" thickBot="1" x14ac:dyDescent="0.4">
      <c r="A17" s="92"/>
      <c r="B17" s="121" t="s">
        <v>222</v>
      </c>
      <c r="C17" s="122" t="str">
        <f>IF(COUNTIF(C39:C55,"YES")=11,"YES","NO")</f>
        <v>NO</v>
      </c>
      <c r="D17" s="123"/>
      <c r="E17" s="123"/>
      <c r="F17" s="124"/>
    </row>
    <row r="18" spans="1:22" ht="27" customHeight="1" x14ac:dyDescent="0.35">
      <c r="A18" s="92"/>
      <c r="B18" s="125"/>
      <c r="C18" s="125"/>
      <c r="D18" s="125"/>
      <c r="E18" s="125"/>
      <c r="F18" s="125"/>
      <c r="O18" s="97"/>
      <c r="P18" s="97"/>
      <c r="Q18" s="97"/>
      <c r="R18" s="97"/>
      <c r="S18" s="97"/>
      <c r="T18" s="97"/>
      <c r="U18" s="97"/>
      <c r="V18" s="97"/>
    </row>
    <row r="19" spans="1:22" ht="12.75" customHeight="1" x14ac:dyDescent="0.35">
      <c r="A19" s="92"/>
      <c r="B19" s="126"/>
      <c r="C19" s="2"/>
      <c r="D19" s="127"/>
      <c r="E19" s="127"/>
      <c r="F19" s="127"/>
      <c r="O19" s="97"/>
      <c r="P19" s="97"/>
      <c r="Q19" s="97"/>
      <c r="R19" s="97"/>
      <c r="S19" s="97"/>
      <c r="T19" s="97"/>
      <c r="U19" s="97"/>
      <c r="V19" s="97"/>
    </row>
    <row r="20" spans="1:22" ht="12.75" customHeight="1" x14ac:dyDescent="0.35">
      <c r="A20" s="92"/>
      <c r="B20" s="128"/>
      <c r="C20" s="129"/>
      <c r="D20" s="130"/>
      <c r="E20" s="130"/>
      <c r="F20" s="130"/>
    </row>
    <row r="21" spans="1:22" ht="12.75" customHeight="1" x14ac:dyDescent="0.35">
      <c r="A21" s="92"/>
      <c r="B21" s="107"/>
      <c r="C21" s="131"/>
      <c r="D21" s="132"/>
      <c r="E21" s="133"/>
      <c r="F21" s="132"/>
    </row>
    <row r="22" spans="1:22" ht="16" thickBot="1" x14ac:dyDescent="0.4">
      <c r="A22" s="92"/>
      <c r="B22" s="109" t="s">
        <v>151</v>
      </c>
      <c r="C22" s="109"/>
      <c r="D22" s="109"/>
      <c r="E22" s="109"/>
      <c r="F22" s="109"/>
    </row>
    <row r="23" spans="1:22" ht="12.75" customHeight="1" x14ac:dyDescent="0.35">
      <c r="A23" s="92"/>
      <c r="B23" s="110" t="s">
        <v>152</v>
      </c>
      <c r="C23" s="29"/>
      <c r="D23" s="111"/>
      <c r="E23" s="111"/>
      <c r="F23" s="112"/>
    </row>
    <row r="24" spans="1:22" ht="12.75" customHeight="1" x14ac:dyDescent="0.35">
      <c r="A24" s="92"/>
      <c r="B24" s="113" t="s">
        <v>153</v>
      </c>
      <c r="C24" s="30"/>
      <c r="D24" s="114"/>
      <c r="E24" s="114"/>
      <c r="F24" s="115"/>
    </row>
    <row r="25" spans="1:22" ht="12.75" customHeight="1" x14ac:dyDescent="0.35">
      <c r="A25" s="92"/>
      <c r="B25" s="113" t="s">
        <v>154</v>
      </c>
      <c r="C25" s="30"/>
      <c r="D25" s="114"/>
      <c r="E25" s="114"/>
      <c r="F25" s="115"/>
    </row>
    <row r="26" spans="1:22" ht="12.75" customHeight="1" x14ac:dyDescent="0.35">
      <c r="A26" s="92"/>
      <c r="B26" s="113" t="s">
        <v>155</v>
      </c>
      <c r="C26" s="30"/>
      <c r="D26" s="114"/>
      <c r="E26" s="114"/>
      <c r="F26" s="115"/>
    </row>
    <row r="27" spans="1:22" ht="12.75" customHeight="1" x14ac:dyDescent="0.35">
      <c r="A27" s="92"/>
      <c r="B27" s="113" t="s">
        <v>148</v>
      </c>
      <c r="C27" s="30"/>
      <c r="D27" s="114"/>
      <c r="E27" s="114"/>
      <c r="F27" s="115"/>
    </row>
    <row r="28" spans="1:22" ht="12.75" customHeight="1" x14ac:dyDescent="0.35">
      <c r="A28" s="92"/>
      <c r="B28" s="113" t="s">
        <v>223</v>
      </c>
      <c r="C28" s="31"/>
      <c r="D28" s="119"/>
      <c r="E28" s="119"/>
      <c r="F28" s="120"/>
    </row>
    <row r="29" spans="1:22" ht="12.75" customHeight="1" x14ac:dyDescent="0.35">
      <c r="A29" s="92"/>
      <c r="B29" s="113" t="s">
        <v>224</v>
      </c>
      <c r="C29" s="116" t="str">
        <f>IF(COUNTIF(E39:E55,"YES")=11,IF(C17="YES","YES","NO"),IF(COUNTIF(E39:E55,"NO")&gt;0,"NO",""))</f>
        <v/>
      </c>
      <c r="D29" s="117"/>
      <c r="E29" s="117"/>
      <c r="F29" s="118"/>
    </row>
    <row r="30" spans="1:22" ht="27" customHeight="1" x14ac:dyDescent="0.35">
      <c r="A30" s="92"/>
      <c r="B30" s="125"/>
      <c r="C30" s="125"/>
      <c r="D30" s="125"/>
      <c r="E30" s="125"/>
      <c r="F30" s="125"/>
    </row>
    <row r="31" spans="1:22" ht="12.75" customHeight="1" x14ac:dyDescent="0.35">
      <c r="A31" s="92"/>
      <c r="B31" s="126"/>
      <c r="C31" s="2"/>
      <c r="D31" s="127"/>
      <c r="E31" s="127"/>
      <c r="F31" s="127"/>
    </row>
    <row r="32" spans="1:22" ht="10.15" customHeight="1" x14ac:dyDescent="0.35">
      <c r="A32" s="92"/>
      <c r="B32" s="126"/>
      <c r="C32" s="134"/>
      <c r="D32" s="135"/>
      <c r="E32" s="135"/>
      <c r="F32" s="135"/>
    </row>
    <row r="33" spans="1:11" ht="10.15" customHeight="1" x14ac:dyDescent="0.35">
      <c r="A33" s="92"/>
      <c r="B33" s="107"/>
      <c r="C33" s="131"/>
      <c r="D33" s="132"/>
      <c r="E33" s="133"/>
      <c r="F33" s="132"/>
    </row>
    <row r="34" spans="1:11" ht="16.149999999999999" customHeight="1" x14ac:dyDescent="0.35">
      <c r="A34" s="92"/>
      <c r="B34" s="136" t="s">
        <v>158</v>
      </c>
      <c r="C34" s="137"/>
      <c r="D34" s="137"/>
      <c r="E34" s="137"/>
      <c r="F34" s="137"/>
    </row>
    <row r="35" spans="1:11" ht="10.15" customHeight="1" x14ac:dyDescent="0.35">
      <c r="A35" s="92"/>
      <c r="B35" s="138" t="s">
        <v>159</v>
      </c>
      <c r="C35" s="139"/>
      <c r="D35" s="139"/>
      <c r="E35" s="140"/>
      <c r="F35" s="140"/>
      <c r="J35" s="100">
        <f>COUNTIF(H39:H55, "")</f>
        <v>0</v>
      </c>
    </row>
    <row r="36" spans="1:11" ht="16.5" customHeight="1" x14ac:dyDescent="0.35">
      <c r="A36" s="92"/>
      <c r="B36" s="141" t="s">
        <v>225</v>
      </c>
      <c r="C36" s="142"/>
      <c r="D36" s="142"/>
      <c r="E36" s="143"/>
      <c r="F36" s="143"/>
    </row>
    <row r="37" spans="1:11" ht="16.5" customHeight="1" x14ac:dyDescent="0.35">
      <c r="A37" s="92"/>
      <c r="B37" s="144" t="s">
        <v>161</v>
      </c>
      <c r="C37" s="145" t="s">
        <v>162</v>
      </c>
      <c r="D37" s="145" t="s">
        <v>163</v>
      </c>
      <c r="E37" s="145" t="s">
        <v>164</v>
      </c>
      <c r="F37" s="146" t="s">
        <v>165</v>
      </c>
    </row>
    <row r="38" spans="1:11" ht="16.5" customHeight="1" x14ac:dyDescent="0.35">
      <c r="A38" s="92"/>
      <c r="B38" s="250" t="s">
        <v>226</v>
      </c>
      <c r="C38" s="3"/>
      <c r="D38" s="3"/>
      <c r="E38" s="3"/>
      <c r="F38" s="4"/>
      <c r="J38" s="100">
        <f>COUNTIF(G:G,"*")</f>
        <v>11</v>
      </c>
    </row>
    <row r="39" spans="1:11" ht="27.75" customHeight="1" x14ac:dyDescent="0.35">
      <c r="A39" s="92"/>
      <c r="B39" s="5" t="s">
        <v>227</v>
      </c>
      <c r="C39" s="6"/>
      <c r="D39" s="7"/>
      <c r="E39" s="6"/>
      <c r="F39" s="7"/>
      <c r="G39" s="95" t="s">
        <v>168</v>
      </c>
      <c r="H39" s="151" t="str">
        <f>IF(C39="YES",IF(E39="NO",G39,""),G39)</f>
        <v>1A</v>
      </c>
      <c r="J39" s="100" t="str">
        <f>CONCATENATE(H39,H40,H41,H43,H45,H47,H48,H49,H51,H53, H55)</f>
        <v>1A1B1C2A3A4A4B4C5A6A7A</v>
      </c>
      <c r="K39" s="1" t="str">
        <f>HYPERLINK("#'Self Assessment Summary'!E12","Hyperlink to the Element on the SA Summary Worksheet")</f>
        <v>Hyperlink to the Element on the SA Summary Worksheet</v>
      </c>
    </row>
    <row r="40" spans="1:11" ht="27.75" customHeight="1" x14ac:dyDescent="0.35">
      <c r="A40" s="92"/>
      <c r="B40" s="5" t="s">
        <v>228</v>
      </c>
      <c r="C40" s="6"/>
      <c r="D40" s="7"/>
      <c r="E40" s="6"/>
      <c r="F40" s="7"/>
      <c r="G40" s="95" t="s">
        <v>170</v>
      </c>
      <c r="H40" s="151" t="str">
        <f t="shared" ref="H40:H54" si="0">IF(C40="YES",IF(E40="NO",G40,""),G40)</f>
        <v>1B</v>
      </c>
      <c r="K40" s="1" t="str">
        <f>HYPERLINK("#'Self Assessment Summary'!F12","Hyperlink to the Element on the SA Summary Worksheet")</f>
        <v>Hyperlink to the Element on the SA Summary Worksheet</v>
      </c>
    </row>
    <row r="41" spans="1:11" ht="28.5" customHeight="1" x14ac:dyDescent="0.35">
      <c r="A41" s="92"/>
      <c r="B41" s="5" t="s">
        <v>229</v>
      </c>
      <c r="C41" s="6"/>
      <c r="D41" s="7"/>
      <c r="E41" s="6"/>
      <c r="F41" s="7"/>
      <c r="G41" s="95" t="s">
        <v>172</v>
      </c>
      <c r="H41" s="151" t="str">
        <f t="shared" si="0"/>
        <v>1C</v>
      </c>
      <c r="K41" s="1" t="str">
        <f>HYPERLINK("#'Self Assessment Summary'!G12","Hyperlink to the Element on the SA Summary Worksheet")</f>
        <v>Hyperlink to the Element on the SA Summary Worksheet</v>
      </c>
    </row>
    <row r="42" spans="1:11" ht="15" x14ac:dyDescent="0.35">
      <c r="A42" s="92"/>
      <c r="B42" s="250" t="s">
        <v>230</v>
      </c>
      <c r="C42" s="3"/>
      <c r="D42" s="3"/>
      <c r="E42" s="3"/>
      <c r="F42" s="4"/>
      <c r="H42" s="151">
        <f t="shared" si="0"/>
        <v>0</v>
      </c>
    </row>
    <row r="43" spans="1:11" ht="39.75" customHeight="1" x14ac:dyDescent="0.35">
      <c r="A43" s="92"/>
      <c r="B43" s="5" t="s">
        <v>231</v>
      </c>
      <c r="C43" s="6"/>
      <c r="D43" s="7"/>
      <c r="E43" s="6"/>
      <c r="F43" s="7"/>
      <c r="G43" s="95" t="s">
        <v>176</v>
      </c>
      <c r="H43" s="151" t="str">
        <f t="shared" si="0"/>
        <v>2A</v>
      </c>
      <c r="K43" s="1" t="str">
        <f>HYPERLINK("#'Self Assessment Summary'!H12","Hyperlink to the Element on the SA Summary Worksheet")</f>
        <v>Hyperlink to the Element on the SA Summary Worksheet</v>
      </c>
    </row>
    <row r="44" spans="1:11" ht="15" x14ac:dyDescent="0.35">
      <c r="A44" s="92"/>
      <c r="B44" s="250" t="s">
        <v>232</v>
      </c>
      <c r="C44" s="3"/>
      <c r="D44" s="3"/>
      <c r="E44" s="3"/>
      <c r="F44" s="4"/>
      <c r="H44" s="151">
        <f t="shared" si="0"/>
        <v>0</v>
      </c>
    </row>
    <row r="45" spans="1:11" ht="30" customHeight="1" x14ac:dyDescent="0.35">
      <c r="A45" s="92"/>
      <c r="B45" s="5" t="s">
        <v>233</v>
      </c>
      <c r="C45" s="6"/>
      <c r="D45" s="7"/>
      <c r="E45" s="6"/>
      <c r="F45" s="7"/>
      <c r="G45" s="95" t="s">
        <v>179</v>
      </c>
      <c r="H45" s="151" t="str">
        <f t="shared" si="0"/>
        <v>3A</v>
      </c>
      <c r="K45" s="1" t="str">
        <f>HYPERLINK("#'Self Assessment Summary'!I12","Hyperlink to the Element on the SA Summary Worksheet")</f>
        <v>Hyperlink to the Element on the SA Summary Worksheet</v>
      </c>
    </row>
    <row r="46" spans="1:11" ht="17.649999999999999" customHeight="1" x14ac:dyDescent="0.35">
      <c r="A46" s="92"/>
      <c r="B46" s="250" t="s">
        <v>234</v>
      </c>
      <c r="C46" s="3"/>
      <c r="D46" s="3"/>
      <c r="E46" s="3"/>
      <c r="F46" s="4"/>
      <c r="H46" s="151">
        <f t="shared" si="0"/>
        <v>0</v>
      </c>
    </row>
    <row r="47" spans="1:11" ht="41.25" customHeight="1" x14ac:dyDescent="0.35">
      <c r="A47" s="92"/>
      <c r="B47" s="5" t="s">
        <v>235</v>
      </c>
      <c r="C47" s="6"/>
      <c r="D47" s="7"/>
      <c r="E47" s="6"/>
      <c r="F47" s="7"/>
      <c r="G47" s="95" t="s">
        <v>182</v>
      </c>
      <c r="H47" s="151" t="str">
        <f t="shared" si="0"/>
        <v>4A</v>
      </c>
      <c r="K47" s="1" t="str">
        <f>HYPERLINK("#'Self Assessment Summary'!J12","Hyperlink to the Element on the SA Summary Worksheet")</f>
        <v>Hyperlink to the Element on the SA Summary Worksheet</v>
      </c>
    </row>
    <row r="48" spans="1:11" ht="42" customHeight="1" x14ac:dyDescent="0.35">
      <c r="A48" s="92"/>
      <c r="B48" s="5" t="s">
        <v>236</v>
      </c>
      <c r="C48" s="6"/>
      <c r="D48" s="7"/>
      <c r="E48" s="6"/>
      <c r="F48" s="7"/>
      <c r="G48" s="95" t="s">
        <v>211</v>
      </c>
      <c r="H48" s="151" t="str">
        <f t="shared" si="0"/>
        <v>4B</v>
      </c>
      <c r="K48" s="1" t="str">
        <f>HYPERLINK("#'Self Assessment Summary'!K12","Hyperlink to the Element on the SA Summary Worksheet")</f>
        <v>Hyperlink to the Element on the SA Summary Worksheet</v>
      </c>
    </row>
    <row r="49" spans="1:22" ht="42.75" customHeight="1" x14ac:dyDescent="0.35">
      <c r="A49" s="92"/>
      <c r="B49" s="5" t="s">
        <v>237</v>
      </c>
      <c r="C49" s="6"/>
      <c r="D49" s="7"/>
      <c r="E49" s="6"/>
      <c r="F49" s="7"/>
      <c r="G49" s="95" t="s">
        <v>238</v>
      </c>
      <c r="H49" s="151" t="str">
        <f t="shared" si="0"/>
        <v>4C</v>
      </c>
      <c r="K49" s="1" t="str">
        <f>HYPERLINK("#'Self Assessment Summary'!L12","Hyperlink to the Element on the SA Summary Worksheet")</f>
        <v>Hyperlink to the Element on the SA Summary Worksheet</v>
      </c>
    </row>
    <row r="50" spans="1:22" ht="15" x14ac:dyDescent="0.35">
      <c r="A50" s="92"/>
      <c r="B50" s="250" t="s">
        <v>239</v>
      </c>
      <c r="C50" s="3"/>
      <c r="D50" s="3"/>
      <c r="E50" s="3"/>
      <c r="F50" s="4"/>
      <c r="H50" s="151">
        <f t="shared" si="0"/>
        <v>0</v>
      </c>
    </row>
    <row r="51" spans="1:22" ht="39.75" customHeight="1" x14ac:dyDescent="0.35">
      <c r="A51" s="92"/>
      <c r="B51" s="5" t="s">
        <v>240</v>
      </c>
      <c r="C51" s="6"/>
      <c r="D51" s="7"/>
      <c r="E51" s="6"/>
      <c r="F51" s="7"/>
      <c r="G51" s="95" t="s">
        <v>214</v>
      </c>
      <c r="H51" s="151" t="str">
        <f t="shared" si="0"/>
        <v>5A</v>
      </c>
      <c r="K51" s="1" t="str">
        <f>HYPERLINK("#'Self Assessment Summary'!M12","Hyperlink to the Element on the SA Summary Worksheet")</f>
        <v>Hyperlink to the Element on the SA Summary Worksheet</v>
      </c>
    </row>
    <row r="52" spans="1:22" ht="15" x14ac:dyDescent="0.35">
      <c r="A52" s="92"/>
      <c r="B52" s="250" t="s">
        <v>241</v>
      </c>
      <c r="C52" s="3"/>
      <c r="D52" s="3"/>
      <c r="E52" s="3"/>
      <c r="F52" s="4"/>
      <c r="H52" s="151">
        <f t="shared" si="0"/>
        <v>0</v>
      </c>
    </row>
    <row r="53" spans="1:22" ht="40.5" customHeight="1" x14ac:dyDescent="0.35">
      <c r="A53" s="92"/>
      <c r="B53" s="5" t="s">
        <v>242</v>
      </c>
      <c r="C53" s="6"/>
      <c r="D53" s="7"/>
      <c r="E53" s="6"/>
      <c r="F53" s="7"/>
      <c r="G53" s="95" t="s">
        <v>243</v>
      </c>
      <c r="H53" s="151" t="str">
        <f t="shared" si="0"/>
        <v>6A</v>
      </c>
      <c r="K53" s="1" t="str">
        <f>HYPERLINK("#'Self Assessment Summary'!N12","Hyperlink to the Element on the SA Summary Worksheet")</f>
        <v>Hyperlink to the Element on the SA Summary Worksheet</v>
      </c>
    </row>
    <row r="54" spans="1:22" ht="15" x14ac:dyDescent="0.35">
      <c r="A54" s="92"/>
      <c r="B54" s="352" t="s">
        <v>244</v>
      </c>
      <c r="C54" s="3"/>
      <c r="D54" s="353" t="s">
        <v>245</v>
      </c>
      <c r="E54" s="3"/>
      <c r="F54" s="4"/>
      <c r="H54" s="151">
        <f t="shared" si="0"/>
        <v>0</v>
      </c>
    </row>
    <row r="55" spans="1:22" ht="40.5" customHeight="1" x14ac:dyDescent="0.35">
      <c r="A55" s="92"/>
      <c r="B55" s="351" t="s">
        <v>246</v>
      </c>
      <c r="C55" s="6"/>
      <c r="D55" s="354" t="s">
        <v>247</v>
      </c>
      <c r="E55" s="6"/>
      <c r="F55" s="7"/>
      <c r="G55" s="95" t="s">
        <v>248</v>
      </c>
      <c r="H55" s="151" t="str">
        <f>IF(C55="YES",IF(E55="NO",G55,""),G55)</f>
        <v>7A</v>
      </c>
      <c r="K55" s="1" t="str">
        <f>HYPERLINK("#'Self Assessment Summary'!N12","Hyperlink to the Element on the SA Summary Worksheet")</f>
        <v>Hyperlink to the Element on the SA Summary Worksheet</v>
      </c>
    </row>
    <row r="56" spans="1:22" ht="15.5" x14ac:dyDescent="0.35">
      <c r="A56" s="92"/>
      <c r="B56" s="147" t="s">
        <v>183</v>
      </c>
      <c r="C56" s="148"/>
      <c r="D56" s="148"/>
      <c r="E56" s="148"/>
      <c r="F56" s="149"/>
    </row>
    <row r="57" spans="1:22" ht="227.65" customHeight="1" x14ac:dyDescent="0.35">
      <c r="A57" s="92"/>
      <c r="B57" s="386"/>
      <c r="C57" s="387"/>
      <c r="D57" s="387"/>
      <c r="E57" s="387"/>
      <c r="F57" s="388"/>
    </row>
    <row r="58" spans="1:22" s="97" customFormat="1" ht="12.5" hidden="1" x14ac:dyDescent="0.25">
      <c r="A58" s="150" t="s">
        <v>35</v>
      </c>
      <c r="G58" s="95"/>
      <c r="H58" s="151"/>
      <c r="I58" s="100"/>
      <c r="J58" s="100"/>
      <c r="K58" s="104"/>
    </row>
    <row r="59" spans="1:22" s="97" customFormat="1" ht="12.5" hidden="1" x14ac:dyDescent="0.25">
      <c r="A59" s="150" t="s">
        <v>184</v>
      </c>
      <c r="G59" s="95"/>
      <c r="H59" s="151"/>
      <c r="I59" s="100"/>
      <c r="J59" s="100"/>
      <c r="K59" s="104"/>
    </row>
    <row r="60" spans="1:22" ht="14.5" hidden="1" x14ac:dyDescent="0.35">
      <c r="A60" s="150" t="s">
        <v>249</v>
      </c>
      <c r="O60" s="97"/>
      <c r="P60" s="97"/>
      <c r="Q60" s="97"/>
      <c r="R60" s="97"/>
      <c r="S60" s="97"/>
      <c r="T60" s="97"/>
      <c r="U60" s="97"/>
      <c r="V60" s="97"/>
    </row>
    <row r="61" spans="1:22" ht="14.5" hidden="1" x14ac:dyDescent="0.35">
      <c r="A61" s="150" t="s">
        <v>250</v>
      </c>
      <c r="O61" s="97"/>
      <c r="P61" s="97"/>
      <c r="Q61" s="97"/>
      <c r="R61" s="97"/>
      <c r="S61" s="97"/>
      <c r="T61" s="97"/>
      <c r="U61" s="97"/>
      <c r="V61" s="97"/>
    </row>
  </sheetData>
  <sheetProtection formatRows="0"/>
  <mergeCells count="3">
    <mergeCell ref="B6:E6"/>
    <mergeCell ref="B8:E8"/>
    <mergeCell ref="B57:F57"/>
  </mergeCells>
  <dataValidations count="3">
    <dataValidation type="date" allowBlank="1" showInputMessage="1" showErrorMessage="1" errorTitle="Date Only" error="Please enter a correctly formatted date (MM/DD/YYYY) in this cell." promptTitle="Date Only" prompt="Please enter a correctly formatted date (MM/DD/YYYY) in this cell." sqref="C16 C28" xr:uid="{D707AEA7-026A-4592-AD51-4D667DC7DF0C}">
      <formula1>36526</formula1>
      <formula2>73051</formula2>
    </dataValidation>
    <dataValidation type="list" allowBlank="1" showInputMessage="1" showErrorMessage="1" sqref="C39:C41 C53 C47:C49 C45 E51 E47:E49 E45 E43 E55 C51 C43 E53 C55 E39:E41" xr:uid="{21E0BADE-4AF6-4907-8BEC-46ABC00827BC}">
      <formula1>$B$34:$B$35</formula1>
    </dataValidation>
    <dataValidation type="textLength" allowBlank="1" showInputMessage="1" showErrorMessage="1" sqref="B38:B56 C13:C15 C17 C29 G1:G1048576" xr:uid="{6B15516B-5145-4677-81AB-0FE796FF727C}">
      <formula1>3000</formula1>
      <formula2>10000</formula2>
    </dataValidation>
  </dataValidations>
  <hyperlinks>
    <hyperlink ref="B6" r:id="rId1" xr:uid="{F2AA191E-FFFA-483A-B190-C9235474B0C2}"/>
    <hyperlink ref="B8" r:id="rId2" xr:uid="{EF337CB2-C2D2-47AB-8C72-5CCFB463D0E7}"/>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V72"/>
  <sheetViews>
    <sheetView topLeftCell="A60" zoomScale="190" zoomScaleNormal="190" workbookViewId="0">
      <selection activeCell="B65" sqref="B65"/>
    </sheetView>
  </sheetViews>
  <sheetFormatPr defaultColWidth="0" defaultRowHeight="0" customHeight="1" zeroHeight="1" x14ac:dyDescent="0.35"/>
  <cols>
    <col min="1" max="1" width="0.81640625" style="98" customWidth="1"/>
    <col min="2" max="2" width="53.7265625" style="98" customWidth="1"/>
    <col min="3" max="3" width="10.7265625" style="98" customWidth="1"/>
    <col min="4" max="4" width="28.7265625" style="98" customWidth="1"/>
    <col min="5" max="5" width="10.7265625" style="98" customWidth="1"/>
    <col min="6" max="6" width="28.7265625" style="98" customWidth="1"/>
    <col min="7" max="7" width="1" style="95" customWidth="1"/>
    <col min="8" max="8" width="9.26953125" style="151" hidden="1" customWidth="1"/>
    <col min="9" max="10" width="9.26953125" style="97" hidden="1" customWidth="1"/>
    <col min="11" max="11" width="20.7265625" style="104" hidden="1" customWidth="1"/>
    <col min="12" max="12" width="9.26953125" style="97" hidden="1" customWidth="1"/>
    <col min="13" max="16384" width="9.26953125" style="98" hidden="1"/>
  </cols>
  <sheetData>
    <row r="1" spans="1:11" ht="20" x14ac:dyDescent="0.35">
      <c r="A1" s="92"/>
      <c r="B1" s="93" t="s">
        <v>251</v>
      </c>
      <c r="C1" s="99"/>
      <c r="D1" s="99"/>
      <c r="E1" s="99"/>
      <c r="F1" s="99"/>
      <c r="K1" s="1" t="str">
        <f>HYPERLINK("#'Self Assessment Summary'!A13:T13","Hyperlink to the SA Summary Worksheett")</f>
        <v>Hyperlink to the SA Summary Worksheett</v>
      </c>
    </row>
    <row r="2" spans="1:11" ht="17.5" x14ac:dyDescent="0.35">
      <c r="A2" s="92"/>
      <c r="B2" s="99" t="s">
        <v>138</v>
      </c>
      <c r="C2" s="99"/>
      <c r="D2" s="99"/>
      <c r="E2" s="99"/>
      <c r="F2" s="99"/>
      <c r="K2" s="1"/>
    </row>
    <row r="3" spans="1:11" ht="17.5" x14ac:dyDescent="0.35">
      <c r="A3" s="92"/>
      <c r="B3" s="99" t="s">
        <v>139</v>
      </c>
      <c r="C3" s="99"/>
      <c r="D3" s="99"/>
      <c r="E3" s="99"/>
      <c r="F3" s="99"/>
      <c r="K3" s="1"/>
    </row>
    <row r="4" spans="1:11" s="97" customFormat="1" ht="12.75" customHeight="1" x14ac:dyDescent="0.25">
      <c r="A4" s="100"/>
      <c r="B4" s="101"/>
      <c r="C4" s="101"/>
      <c r="D4" s="101"/>
      <c r="E4" s="101"/>
      <c r="F4" s="101"/>
      <c r="G4" s="95"/>
      <c r="H4" s="151"/>
      <c r="K4" s="1"/>
    </row>
    <row r="5" spans="1:11" s="97" customFormat="1" ht="12.75" customHeight="1" x14ac:dyDescent="0.25">
      <c r="A5" s="100"/>
      <c r="B5" s="100" t="s">
        <v>252</v>
      </c>
      <c r="C5" s="102"/>
      <c r="D5" s="102"/>
      <c r="E5" s="102"/>
      <c r="F5" s="102"/>
      <c r="G5" s="95"/>
      <c r="H5" s="152"/>
      <c r="I5" s="103"/>
      <c r="J5" s="103"/>
      <c r="K5" s="104"/>
    </row>
    <row r="6" spans="1:11" s="97" customFormat="1" ht="12.75" customHeight="1" x14ac:dyDescent="0.25">
      <c r="A6" s="100"/>
      <c r="B6" s="382" t="s">
        <v>253</v>
      </c>
      <c r="C6" s="382"/>
      <c r="D6" s="382"/>
      <c r="E6" s="382"/>
      <c r="F6" s="102"/>
      <c r="G6" s="95"/>
      <c r="H6" s="152"/>
      <c r="I6" s="103"/>
      <c r="J6" s="103"/>
      <c r="K6" s="104"/>
    </row>
    <row r="7" spans="1:11" s="97" customFormat="1" ht="12.75" customHeight="1" x14ac:dyDescent="0.25">
      <c r="A7" s="100"/>
      <c r="B7" s="100" t="s">
        <v>142</v>
      </c>
      <c r="C7" s="106"/>
      <c r="D7" s="106"/>
      <c r="E7" s="106"/>
      <c r="F7" s="106"/>
      <c r="G7" s="95"/>
      <c r="H7" s="151"/>
      <c r="K7" s="104"/>
    </row>
    <row r="8" spans="1:11" s="97" customFormat="1" ht="12.75" customHeight="1" x14ac:dyDescent="0.25">
      <c r="A8" s="100"/>
      <c r="B8" s="391" t="s">
        <v>254</v>
      </c>
      <c r="C8" s="391"/>
      <c r="D8" s="391"/>
      <c r="E8" s="391"/>
      <c r="F8" s="106"/>
      <c r="G8" s="95"/>
      <c r="H8" s="151"/>
      <c r="K8" s="104"/>
    </row>
    <row r="9" spans="1:11" s="97" customFormat="1" ht="12.75" customHeight="1" x14ac:dyDescent="0.3">
      <c r="A9" s="100"/>
      <c r="B9" s="100"/>
      <c r="C9" s="106"/>
      <c r="D9" s="107"/>
      <c r="E9" s="108"/>
      <c r="F9" s="107"/>
      <c r="G9" s="95"/>
      <c r="H9" s="151"/>
      <c r="K9" s="104"/>
    </row>
    <row r="10" spans="1:11" ht="16" thickBot="1" x14ac:dyDescent="0.4">
      <c r="A10" s="92"/>
      <c r="B10" s="109" t="s">
        <v>144</v>
      </c>
      <c r="C10" s="109"/>
      <c r="D10" s="109"/>
      <c r="E10" s="109"/>
      <c r="F10" s="109"/>
    </row>
    <row r="11" spans="1:11" ht="12.75" customHeight="1" x14ac:dyDescent="0.35">
      <c r="A11" s="92"/>
      <c r="B11" s="110" t="s">
        <v>145</v>
      </c>
      <c r="C11" s="29"/>
      <c r="D11" s="111"/>
      <c r="E11" s="111"/>
      <c r="F11" s="112"/>
    </row>
    <row r="12" spans="1:11" ht="12.75" customHeight="1" x14ac:dyDescent="0.35">
      <c r="A12" s="92"/>
      <c r="B12" s="113" t="s">
        <v>146</v>
      </c>
      <c r="C12" s="30"/>
      <c r="D12" s="114"/>
      <c r="E12" s="114"/>
      <c r="F12" s="115"/>
    </row>
    <row r="13" spans="1:11"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17"/>
      <c r="E13" s="117"/>
      <c r="F13" s="118"/>
    </row>
    <row r="14" spans="1:11"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1"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1" ht="12.75" customHeight="1" x14ac:dyDescent="0.35">
      <c r="A16" s="92"/>
      <c r="B16" s="113" t="s">
        <v>255</v>
      </c>
      <c r="C16" s="31"/>
      <c r="D16" s="119"/>
      <c r="E16" s="119"/>
      <c r="F16" s="120"/>
    </row>
    <row r="17" spans="1:22" ht="12.75" customHeight="1" thickBot="1" x14ac:dyDescent="0.4">
      <c r="A17" s="92"/>
      <c r="B17" s="121" t="s">
        <v>256</v>
      </c>
      <c r="C17" s="153" t="str">
        <f>IF(COUNTIF(C39:C65,"YES")=25,"YES","NO")</f>
        <v>NO</v>
      </c>
      <c r="D17" s="154"/>
      <c r="E17" s="154"/>
      <c r="F17" s="155"/>
    </row>
    <row r="18" spans="1:22" ht="27" customHeight="1" x14ac:dyDescent="0.35">
      <c r="A18" s="92"/>
      <c r="B18" s="125"/>
      <c r="C18" s="125"/>
      <c r="D18" s="125"/>
      <c r="E18" s="125"/>
      <c r="F18" s="125"/>
      <c r="M18" s="97"/>
      <c r="N18" s="97"/>
      <c r="O18" s="97"/>
      <c r="P18" s="97"/>
      <c r="Q18" s="97"/>
      <c r="R18" s="97"/>
      <c r="S18" s="97"/>
      <c r="T18" s="97"/>
      <c r="U18" s="97"/>
      <c r="V18" s="97"/>
    </row>
    <row r="19" spans="1:22" ht="12.75" customHeight="1" x14ac:dyDescent="0.35">
      <c r="A19" s="92"/>
      <c r="B19" s="126"/>
      <c r="C19" s="2"/>
      <c r="D19" s="127"/>
      <c r="E19" s="127"/>
      <c r="F19" s="127"/>
      <c r="M19" s="97"/>
      <c r="N19" s="97"/>
      <c r="O19" s="97"/>
      <c r="P19" s="97"/>
      <c r="Q19" s="97"/>
      <c r="R19" s="97"/>
      <c r="S19" s="97"/>
      <c r="T19" s="97"/>
      <c r="U19" s="97"/>
      <c r="V19" s="97"/>
    </row>
    <row r="20" spans="1:22" ht="12.75" customHeight="1" x14ac:dyDescent="0.35">
      <c r="A20" s="92"/>
      <c r="B20" s="128"/>
      <c r="C20" s="129"/>
      <c r="D20" s="130"/>
      <c r="E20" s="130"/>
      <c r="F20" s="130"/>
    </row>
    <row r="21" spans="1:22" ht="12.75" customHeight="1" x14ac:dyDescent="0.35">
      <c r="A21" s="92"/>
      <c r="B21" s="107"/>
      <c r="C21" s="131"/>
      <c r="D21" s="132"/>
      <c r="E21" s="133"/>
      <c r="F21" s="132"/>
    </row>
    <row r="22" spans="1:22" ht="16" thickBot="1" x14ac:dyDescent="0.4">
      <c r="A22" s="92"/>
      <c r="B22" s="109" t="s">
        <v>151</v>
      </c>
      <c r="C22" s="109"/>
      <c r="D22" s="109"/>
      <c r="E22" s="109"/>
      <c r="F22" s="109"/>
    </row>
    <row r="23" spans="1:22" ht="12.75" customHeight="1" x14ac:dyDescent="0.35">
      <c r="A23" s="92"/>
      <c r="B23" s="110" t="s">
        <v>152</v>
      </c>
      <c r="C23" s="29"/>
      <c r="D23" s="111"/>
      <c r="E23" s="111"/>
      <c r="F23" s="112"/>
    </row>
    <row r="24" spans="1:22" ht="12.75" customHeight="1" x14ac:dyDescent="0.35">
      <c r="A24" s="92"/>
      <c r="B24" s="113" t="s">
        <v>153</v>
      </c>
      <c r="C24" s="30"/>
      <c r="D24" s="114"/>
      <c r="E24" s="114"/>
      <c r="F24" s="115"/>
    </row>
    <row r="25" spans="1:22" ht="12.75" customHeight="1" x14ac:dyDescent="0.35">
      <c r="A25" s="92"/>
      <c r="B25" s="113" t="s">
        <v>154</v>
      </c>
      <c r="C25" s="30"/>
      <c r="D25" s="114"/>
      <c r="E25" s="114"/>
      <c r="F25" s="115"/>
    </row>
    <row r="26" spans="1:22" ht="12.75" customHeight="1" x14ac:dyDescent="0.35">
      <c r="A26" s="92"/>
      <c r="B26" s="113" t="s">
        <v>155</v>
      </c>
      <c r="C26" s="30"/>
      <c r="D26" s="114"/>
      <c r="E26" s="114"/>
      <c r="F26" s="115"/>
    </row>
    <row r="27" spans="1:22" ht="12.75" customHeight="1" x14ac:dyDescent="0.35">
      <c r="A27" s="92"/>
      <c r="B27" s="113" t="s">
        <v>148</v>
      </c>
      <c r="C27" s="30"/>
      <c r="D27" s="114"/>
      <c r="E27" s="114"/>
      <c r="F27" s="115"/>
    </row>
    <row r="28" spans="1:22" ht="12.75" customHeight="1" x14ac:dyDescent="0.35">
      <c r="A28" s="92"/>
      <c r="B28" s="113" t="s">
        <v>257</v>
      </c>
      <c r="C28" s="31"/>
      <c r="D28" s="119"/>
      <c r="E28" s="119"/>
      <c r="F28" s="120"/>
    </row>
    <row r="29" spans="1:22" ht="12.75" customHeight="1" x14ac:dyDescent="0.35">
      <c r="A29" s="92"/>
      <c r="B29" s="113" t="s">
        <v>258</v>
      </c>
      <c r="C29" s="116" t="str">
        <f>IF(COUNTIF(E39:E65,"YES")=25,IF(C17="YES","YES","NO"),IF(COUNTIF(E39:E65,"NO")&gt;0,"NO",""))</f>
        <v/>
      </c>
      <c r="D29" s="156"/>
      <c r="E29" s="156"/>
      <c r="F29" s="157"/>
    </row>
    <row r="30" spans="1:22" ht="27" customHeight="1" x14ac:dyDescent="0.35">
      <c r="A30" s="92"/>
      <c r="B30" s="125"/>
      <c r="C30" s="125"/>
      <c r="D30" s="125"/>
      <c r="E30" s="125"/>
      <c r="F30" s="125"/>
    </row>
    <row r="31" spans="1:22" ht="12.75" customHeight="1" x14ac:dyDescent="0.35">
      <c r="A31" s="92"/>
      <c r="B31" s="126"/>
      <c r="C31" s="2"/>
      <c r="D31" s="127"/>
      <c r="E31" s="127"/>
      <c r="F31" s="127"/>
    </row>
    <row r="32" spans="1:22" ht="10.15" customHeight="1" x14ac:dyDescent="0.35">
      <c r="A32" s="92"/>
      <c r="B32" s="128"/>
      <c r="C32" s="129"/>
      <c r="D32" s="129"/>
      <c r="E32" s="129"/>
      <c r="F32" s="129"/>
    </row>
    <row r="33" spans="1:12" ht="10.15" customHeight="1" x14ac:dyDescent="0.35">
      <c r="A33" s="92"/>
      <c r="B33" s="107"/>
      <c r="C33" s="131"/>
      <c r="D33" s="132"/>
      <c r="E33" s="133"/>
      <c r="F33" s="132"/>
    </row>
    <row r="34" spans="1:12" ht="14.65" customHeight="1" x14ac:dyDescent="0.35">
      <c r="A34" s="92"/>
      <c r="B34" s="136" t="s">
        <v>158</v>
      </c>
      <c r="C34" s="137"/>
      <c r="D34" s="137"/>
      <c r="E34" s="137"/>
      <c r="F34" s="137"/>
    </row>
    <row r="35" spans="1:12" ht="10.15" customHeight="1" x14ac:dyDescent="0.35">
      <c r="A35" s="92"/>
      <c r="B35" s="138" t="s">
        <v>159</v>
      </c>
      <c r="C35" s="139"/>
      <c r="D35" s="139"/>
      <c r="E35" s="140"/>
      <c r="F35" s="140"/>
      <c r="J35" s="97">
        <f>COUNTIF(H39:H65, "")</f>
        <v>0</v>
      </c>
    </row>
    <row r="36" spans="1:12" ht="15" x14ac:dyDescent="0.35">
      <c r="A36" s="92"/>
      <c r="B36" s="141" t="s">
        <v>259</v>
      </c>
      <c r="C36" s="142"/>
      <c r="D36" s="142"/>
      <c r="E36" s="143"/>
      <c r="F36" s="143"/>
    </row>
    <row r="37" spans="1:12" ht="15" x14ac:dyDescent="0.35">
      <c r="A37" s="92"/>
      <c r="B37" s="144" t="s">
        <v>161</v>
      </c>
      <c r="C37" s="145" t="s">
        <v>162</v>
      </c>
      <c r="D37" s="145" t="s">
        <v>163</v>
      </c>
      <c r="E37" s="145" t="s">
        <v>164</v>
      </c>
      <c r="F37" s="146" t="s">
        <v>165</v>
      </c>
    </row>
    <row r="38" spans="1:12" ht="15" x14ac:dyDescent="0.35">
      <c r="A38" s="92"/>
      <c r="B38" s="19" t="s">
        <v>260</v>
      </c>
      <c r="C38" s="17"/>
      <c r="D38" s="17"/>
      <c r="E38" s="17"/>
      <c r="F38" s="20"/>
      <c r="J38" s="97">
        <f>COUNTIF(G:G,"*")</f>
        <v>25</v>
      </c>
    </row>
    <row r="39" spans="1:12" ht="39" x14ac:dyDescent="0.35">
      <c r="A39" s="92"/>
      <c r="B39" s="5" t="s">
        <v>261</v>
      </c>
      <c r="C39" s="6"/>
      <c r="D39" s="7"/>
      <c r="E39" s="6"/>
      <c r="F39" s="7"/>
      <c r="G39" s="95" t="s">
        <v>168</v>
      </c>
      <c r="H39" s="151" t="str">
        <f>IF(C39="YES",IF(E39="NO",G39,""),G39)</f>
        <v>1A</v>
      </c>
      <c r="J39" s="97" t="e">
        <f>CONCATENATE(H39,#REF!,H40,H42,H43,H44,H45,H46,H47,H48,H49,H50,H51,#REF!,H64,H65)</f>
        <v>#REF!</v>
      </c>
      <c r="K39" s="1" t="str">
        <f>HYPERLINK("#'Self Assessment Summary'!E13","Hyperlink to the Element on the SA Summary Worksheet")</f>
        <v>Hyperlink to the Element on the SA Summary Worksheet</v>
      </c>
    </row>
    <row r="40" spans="1:12" ht="52" x14ac:dyDescent="0.35">
      <c r="A40" s="92"/>
      <c r="B40" s="351" t="s">
        <v>262</v>
      </c>
      <c r="C40" s="6"/>
      <c r="D40" s="354" t="s">
        <v>263</v>
      </c>
      <c r="E40" s="6"/>
      <c r="F40" s="7"/>
      <c r="G40" s="95" t="s">
        <v>172</v>
      </c>
      <c r="H40" s="151" t="str">
        <f t="shared" ref="H40:H65" si="0">IF(C40="YES",IF(E40="NO",G40,""),G40)</f>
        <v>1C</v>
      </c>
      <c r="K40" s="1" t="str">
        <f>HYPERLINK("#'Self Assessment Summary'!G13","Hyperlink to the Element on the SA Summary Worksheet")</f>
        <v>Hyperlink to the Element on the SA Summary Worksheet</v>
      </c>
    </row>
    <row r="41" spans="1:12" ht="15" x14ac:dyDescent="0.35">
      <c r="A41" s="92"/>
      <c r="B41" s="250" t="s">
        <v>264</v>
      </c>
      <c r="C41" s="3"/>
      <c r="D41" s="3"/>
      <c r="E41" s="3"/>
      <c r="F41" s="4"/>
      <c r="H41" s="151">
        <f t="shared" si="0"/>
        <v>0</v>
      </c>
    </row>
    <row r="42" spans="1:12" ht="53.25" customHeight="1" x14ac:dyDescent="0.35">
      <c r="A42" s="92"/>
      <c r="B42" s="5" t="s">
        <v>265</v>
      </c>
      <c r="C42" s="6"/>
      <c r="D42" s="7"/>
      <c r="E42" s="6"/>
      <c r="F42" s="7"/>
      <c r="G42" s="95" t="s">
        <v>176</v>
      </c>
      <c r="H42" s="151" t="str">
        <f t="shared" si="0"/>
        <v>2A</v>
      </c>
      <c r="K42" s="1" t="str">
        <f>HYPERLINK("#'Self Assessment Summary'!H13","Hyperlink to the Element on the SA Summary Worksheet")</f>
        <v>Hyperlink to the Element on the SA Summary Worksheet</v>
      </c>
    </row>
    <row r="43" spans="1:12" s="160" customFormat="1" ht="39" x14ac:dyDescent="0.35">
      <c r="A43" s="158"/>
      <c r="B43" s="5" t="s">
        <v>266</v>
      </c>
      <c r="C43" s="6"/>
      <c r="D43" s="7"/>
      <c r="E43" s="6"/>
      <c r="F43" s="7"/>
      <c r="G43" s="95" t="s">
        <v>202</v>
      </c>
      <c r="H43" s="151" t="str">
        <f t="shared" si="0"/>
        <v>2B</v>
      </c>
      <c r="I43" s="159"/>
      <c r="J43" s="159"/>
      <c r="K43" s="1" t="str">
        <f>HYPERLINK("#'Self Assessment Summary'!I13","Hyperlink to the Element on the SA Summary Worksheet")</f>
        <v>Hyperlink to the Element on the SA Summary Worksheet</v>
      </c>
      <c r="L43" s="159"/>
    </row>
    <row r="44" spans="1:12" ht="65" x14ac:dyDescent="0.35">
      <c r="A44" s="92"/>
      <c r="B44" s="5" t="s">
        <v>267</v>
      </c>
      <c r="C44" s="6"/>
      <c r="D44" s="7"/>
      <c r="E44" s="6"/>
      <c r="F44" s="7"/>
      <c r="G44" s="95" t="s">
        <v>268</v>
      </c>
      <c r="H44" s="151" t="str">
        <f t="shared" si="0"/>
        <v>2C</v>
      </c>
      <c r="K44" s="1" t="str">
        <f>HYPERLINK("#'Self Assessment Summary'!J13","Hyperlink to the Element on the SA Summary Worksheet")</f>
        <v>Hyperlink to the Element on the SA Summary Worksheet</v>
      </c>
    </row>
    <row r="45" spans="1:12" ht="65" x14ac:dyDescent="0.35">
      <c r="A45" s="92"/>
      <c r="B45" s="5" t="s">
        <v>269</v>
      </c>
      <c r="C45" s="6"/>
      <c r="D45" s="7"/>
      <c r="E45" s="6"/>
      <c r="F45" s="7"/>
      <c r="G45" s="95" t="s">
        <v>270</v>
      </c>
      <c r="H45" s="151" t="str">
        <f t="shared" si="0"/>
        <v>2D</v>
      </c>
      <c r="K45" s="1" t="str">
        <f>HYPERLINK("#'Self Assessment Summary'!K13","Hyperlink to the Element on the SA Summary Worksheet")</f>
        <v>Hyperlink to the Element on the SA Summary Worksheet</v>
      </c>
    </row>
    <row r="46" spans="1:12" ht="39" x14ac:dyDescent="0.35">
      <c r="A46" s="92"/>
      <c r="B46" s="5" t="s">
        <v>271</v>
      </c>
      <c r="C46" s="6"/>
      <c r="D46" s="7"/>
      <c r="E46" s="6"/>
      <c r="F46" s="7"/>
      <c r="G46" s="95" t="s">
        <v>272</v>
      </c>
      <c r="H46" s="151" t="str">
        <f t="shared" si="0"/>
        <v>2E</v>
      </c>
      <c r="K46" s="1" t="str">
        <f>HYPERLINK("#'Self Assessment Summary'!L13","Hyperlink to the Element on the SA Summary Worksheet")</f>
        <v>Hyperlink to the Element on the SA Summary Worksheet</v>
      </c>
    </row>
    <row r="47" spans="1:12" ht="52" x14ac:dyDescent="0.35">
      <c r="A47" s="92"/>
      <c r="B47" s="5" t="s">
        <v>273</v>
      </c>
      <c r="C47" s="6"/>
      <c r="D47" s="7"/>
      <c r="E47" s="6"/>
      <c r="F47" s="7"/>
      <c r="G47" s="95" t="s">
        <v>274</v>
      </c>
      <c r="H47" s="151" t="str">
        <f t="shared" si="0"/>
        <v>2F</v>
      </c>
      <c r="K47" s="1" t="str">
        <f>HYPERLINK("#'Self Assessment Summary'!M13","Hyperlink to the Element on the SA Summary Worksheet")</f>
        <v>Hyperlink to the Element on the SA Summary Worksheet</v>
      </c>
    </row>
    <row r="48" spans="1:12" ht="42.75" customHeight="1" x14ac:dyDescent="0.35">
      <c r="A48" s="92"/>
      <c r="B48" s="5" t="s">
        <v>275</v>
      </c>
      <c r="C48" s="6"/>
      <c r="D48" s="7"/>
      <c r="E48" s="6"/>
      <c r="F48" s="7"/>
      <c r="G48" s="95" t="s">
        <v>276</v>
      </c>
      <c r="H48" s="151" t="str">
        <f t="shared" si="0"/>
        <v>2G</v>
      </c>
      <c r="K48" s="1" t="str">
        <f>HYPERLINK("#'Self Assessment Summary'!N13","Hyperlink to the Element on the SA Summary Worksheet")</f>
        <v>Hyperlink to the Element on the SA Summary Worksheet</v>
      </c>
    </row>
    <row r="49" spans="1:11" ht="52" x14ac:dyDescent="0.35">
      <c r="A49" s="92"/>
      <c r="B49" s="5" t="s">
        <v>277</v>
      </c>
      <c r="C49" s="6"/>
      <c r="D49" s="7"/>
      <c r="E49" s="6"/>
      <c r="F49" s="7"/>
      <c r="G49" s="95" t="s">
        <v>278</v>
      </c>
      <c r="H49" s="151" t="str">
        <f t="shared" si="0"/>
        <v>2H</v>
      </c>
      <c r="K49" s="1" t="str">
        <f>HYPERLINK("#'Self Assessment Summary'!O13","Hyperlink to the Element on the SA Summary Worksheet")</f>
        <v>Hyperlink to the Element on the SA Summary Worksheet</v>
      </c>
    </row>
    <row r="50" spans="1:11" ht="52" x14ac:dyDescent="0.35">
      <c r="A50" s="92"/>
      <c r="B50" s="5" t="s">
        <v>279</v>
      </c>
      <c r="C50" s="6"/>
      <c r="D50" s="7"/>
      <c r="E50" s="6"/>
      <c r="F50" s="7"/>
      <c r="G50" s="95" t="s">
        <v>280</v>
      </c>
      <c r="H50" s="151" t="str">
        <f t="shared" si="0"/>
        <v>2I</v>
      </c>
      <c r="K50" s="1" t="str">
        <f>HYPERLINK("#'Self Assessment Summary'!P13","Hyperlink to the Element on the SA Summary Worksheet")</f>
        <v>Hyperlink to the Element on the SA Summary Worksheet</v>
      </c>
    </row>
    <row r="51" spans="1:11" ht="104" x14ac:dyDescent="0.35">
      <c r="A51" s="92"/>
      <c r="B51" s="5" t="s">
        <v>281</v>
      </c>
      <c r="C51" s="6"/>
      <c r="D51" s="7"/>
      <c r="E51" s="6"/>
      <c r="F51" s="7"/>
      <c r="G51" s="95" t="s">
        <v>282</v>
      </c>
      <c r="H51" s="151" t="str">
        <f t="shared" si="0"/>
        <v>2J</v>
      </c>
      <c r="K51" s="1" t="str">
        <f>HYPERLINK("#'Self Assessment Summary'!Q13","Hyperlink to the Element on the SA Summary Worksheet")</f>
        <v>Hyperlink to the Element on the SA Summary Worksheet</v>
      </c>
    </row>
    <row r="52" spans="1:11" ht="65" x14ac:dyDescent="0.35">
      <c r="A52" s="92"/>
      <c r="B52" s="5" t="s">
        <v>283</v>
      </c>
      <c r="C52" s="6"/>
      <c r="D52" s="7"/>
      <c r="E52" s="6"/>
      <c r="F52" s="7"/>
      <c r="G52" s="95" t="s">
        <v>284</v>
      </c>
      <c r="H52" s="151" t="str">
        <f t="shared" si="0"/>
        <v>2K</v>
      </c>
      <c r="K52" s="1"/>
    </row>
    <row r="53" spans="1:11" ht="52" x14ac:dyDescent="0.35">
      <c r="A53" s="92"/>
      <c r="B53" s="5" t="s">
        <v>285</v>
      </c>
      <c r="C53" s="6"/>
      <c r="D53" s="7"/>
      <c r="E53" s="6"/>
      <c r="F53" s="7"/>
      <c r="G53" s="95" t="s">
        <v>286</v>
      </c>
      <c r="H53" s="151" t="str">
        <f t="shared" si="0"/>
        <v>2L</v>
      </c>
      <c r="K53" s="1"/>
    </row>
    <row r="54" spans="1:11" ht="52" x14ac:dyDescent="0.35">
      <c r="A54" s="92"/>
      <c r="B54" s="5" t="s">
        <v>287</v>
      </c>
      <c r="C54" s="6"/>
      <c r="D54" s="7"/>
      <c r="E54" s="6"/>
      <c r="F54" s="7"/>
      <c r="G54" s="95" t="s">
        <v>288</v>
      </c>
      <c r="H54" s="151" t="str">
        <f t="shared" si="0"/>
        <v>2M</v>
      </c>
      <c r="K54" s="1"/>
    </row>
    <row r="55" spans="1:11" ht="42.75" customHeight="1" x14ac:dyDescent="0.35">
      <c r="A55" s="92"/>
      <c r="B55" s="5" t="s">
        <v>289</v>
      </c>
      <c r="C55" s="6"/>
      <c r="D55" s="7"/>
      <c r="E55" s="6"/>
      <c r="F55" s="7"/>
      <c r="G55" s="95" t="s">
        <v>290</v>
      </c>
      <c r="H55" s="151" t="str">
        <f t="shared" si="0"/>
        <v>2N</v>
      </c>
      <c r="K55" s="1"/>
    </row>
    <row r="56" spans="1:11" ht="52" x14ac:dyDescent="0.35">
      <c r="A56" s="92"/>
      <c r="B56" s="5" t="s">
        <v>291</v>
      </c>
      <c r="C56" s="6"/>
      <c r="D56" s="7"/>
      <c r="E56" s="6"/>
      <c r="F56" s="7"/>
      <c r="G56" s="95" t="s">
        <v>292</v>
      </c>
      <c r="H56" s="151" t="str">
        <f t="shared" si="0"/>
        <v>2O</v>
      </c>
      <c r="K56" s="1"/>
    </row>
    <row r="57" spans="1:11" ht="39" x14ac:dyDescent="0.35">
      <c r="A57" s="92"/>
      <c r="B57" s="5" t="s">
        <v>293</v>
      </c>
      <c r="C57" s="6"/>
      <c r="D57" s="7"/>
      <c r="E57" s="6"/>
      <c r="F57" s="7"/>
      <c r="G57" s="95" t="s">
        <v>294</v>
      </c>
      <c r="H57" s="151" t="str">
        <f t="shared" si="0"/>
        <v>2P</v>
      </c>
      <c r="K57" s="1"/>
    </row>
    <row r="58" spans="1:11" ht="41.65" customHeight="1" x14ac:dyDescent="0.35">
      <c r="A58" s="92"/>
      <c r="B58" s="5" t="s">
        <v>295</v>
      </c>
      <c r="C58" s="6"/>
      <c r="D58" s="7"/>
      <c r="E58" s="6"/>
      <c r="F58" s="7"/>
      <c r="G58" s="95" t="s">
        <v>296</v>
      </c>
      <c r="H58" s="151" t="str">
        <f t="shared" si="0"/>
        <v>2Q</v>
      </c>
      <c r="K58" s="1"/>
    </row>
    <row r="59" spans="1:11" ht="52" x14ac:dyDescent="0.35">
      <c r="A59" s="92"/>
      <c r="B59" s="5" t="s">
        <v>297</v>
      </c>
      <c r="C59" s="6"/>
      <c r="D59" s="7"/>
      <c r="E59" s="6"/>
      <c r="F59" s="7"/>
      <c r="G59" s="95" t="s">
        <v>298</v>
      </c>
      <c r="H59" s="151" t="str">
        <f t="shared" si="0"/>
        <v>2R</v>
      </c>
      <c r="K59" s="1"/>
    </row>
    <row r="60" spans="1:11" ht="91" x14ac:dyDescent="0.35">
      <c r="A60" s="92"/>
      <c r="B60" s="5" t="s">
        <v>299</v>
      </c>
      <c r="C60" s="6"/>
      <c r="D60" s="7"/>
      <c r="E60" s="6"/>
      <c r="F60" s="7"/>
      <c r="G60" s="95" t="s">
        <v>300</v>
      </c>
      <c r="H60" s="151" t="str">
        <f t="shared" si="0"/>
        <v>2S</v>
      </c>
      <c r="K60" s="1"/>
    </row>
    <row r="61" spans="1:11" ht="65" x14ac:dyDescent="0.35">
      <c r="A61" s="92"/>
      <c r="B61" s="5" t="s">
        <v>301</v>
      </c>
      <c r="C61" s="6"/>
      <c r="D61" s="7"/>
      <c r="E61" s="6"/>
      <c r="F61" s="7"/>
      <c r="G61" s="95" t="s">
        <v>302</v>
      </c>
      <c r="H61" s="151" t="str">
        <f t="shared" si="0"/>
        <v>2T</v>
      </c>
      <c r="K61" s="1"/>
    </row>
    <row r="62" spans="1:11" ht="39" x14ac:dyDescent="0.35">
      <c r="A62" s="92"/>
      <c r="B62" s="5" t="s">
        <v>303</v>
      </c>
      <c r="C62" s="6"/>
      <c r="D62" s="7"/>
      <c r="E62" s="6"/>
      <c r="F62" s="7"/>
      <c r="G62" s="95" t="s">
        <v>304</v>
      </c>
      <c r="H62" s="151" t="str">
        <f t="shared" si="0"/>
        <v>2U</v>
      </c>
      <c r="K62" s="1"/>
    </row>
    <row r="63" spans="1:11" ht="15.65" customHeight="1" x14ac:dyDescent="0.35">
      <c r="A63" s="92"/>
      <c r="B63" s="389" t="s">
        <v>305</v>
      </c>
      <c r="C63" s="390"/>
      <c r="D63" s="390"/>
      <c r="E63" s="390"/>
      <c r="F63" s="392"/>
      <c r="H63" s="151">
        <f t="shared" si="0"/>
        <v>0</v>
      </c>
    </row>
    <row r="64" spans="1:11" ht="78" x14ac:dyDescent="0.35">
      <c r="A64" s="92"/>
      <c r="B64" s="5" t="s">
        <v>306</v>
      </c>
      <c r="C64" s="6"/>
      <c r="D64" s="7"/>
      <c r="E64" s="6"/>
      <c r="F64" s="7"/>
      <c r="G64" s="95" t="s">
        <v>179</v>
      </c>
      <c r="H64" s="151" t="str">
        <f t="shared" si="0"/>
        <v>3A</v>
      </c>
      <c r="K64" s="1" t="str">
        <f>HYPERLINK("#'Self Assessment Summary'!S13","Hyperlink to the Element on the SA Summary Worksheet")</f>
        <v>Hyperlink to the Element on the SA Summary Worksheet</v>
      </c>
    </row>
    <row r="65" spans="1:22" ht="78" x14ac:dyDescent="0.35">
      <c r="A65" s="92"/>
      <c r="B65" s="5" t="s">
        <v>307</v>
      </c>
      <c r="C65" s="6"/>
      <c r="D65" s="7"/>
      <c r="E65" s="6"/>
      <c r="F65" s="7"/>
      <c r="G65" s="95" t="s">
        <v>206</v>
      </c>
      <c r="H65" s="151" t="str">
        <f t="shared" si="0"/>
        <v>3B</v>
      </c>
      <c r="K65" s="1" t="str">
        <f>HYPERLINK("#'Self Assessment Summary'!T13","Hyperlink to the Element on the SA Summary Worksheet")</f>
        <v>Hyperlink to the Element on the SA Summary Worksheet</v>
      </c>
    </row>
    <row r="66" spans="1:22" ht="15.5" x14ac:dyDescent="0.35">
      <c r="A66" s="92"/>
      <c r="B66" s="147" t="s">
        <v>183</v>
      </c>
      <c r="C66" s="148"/>
      <c r="D66" s="148"/>
      <c r="E66" s="148"/>
      <c r="F66" s="149"/>
    </row>
    <row r="67" spans="1:22" ht="223.15" customHeight="1" x14ac:dyDescent="0.35">
      <c r="A67" s="92"/>
      <c r="B67" s="386"/>
      <c r="C67" s="387"/>
      <c r="D67" s="387"/>
      <c r="E67" s="387"/>
      <c r="F67" s="388"/>
    </row>
    <row r="68" spans="1:22" ht="14.5" hidden="1" x14ac:dyDescent="0.35">
      <c r="A68" s="150" t="s">
        <v>35</v>
      </c>
    </row>
    <row r="69" spans="1:22" ht="14.5" hidden="1" x14ac:dyDescent="0.35">
      <c r="A69" s="150" t="s">
        <v>184</v>
      </c>
    </row>
    <row r="70" spans="1:22" ht="14.5" hidden="1" x14ac:dyDescent="0.35">
      <c r="A70" s="150" t="s">
        <v>308</v>
      </c>
    </row>
    <row r="71" spans="1:22" ht="14.5" hidden="1" x14ac:dyDescent="0.35">
      <c r="A71" s="150" t="s">
        <v>309</v>
      </c>
      <c r="M71" s="97"/>
      <c r="N71" s="97"/>
      <c r="O71" s="97"/>
      <c r="P71" s="97"/>
      <c r="Q71" s="97"/>
      <c r="R71" s="97"/>
      <c r="S71" s="97"/>
      <c r="T71" s="97"/>
      <c r="U71" s="97"/>
      <c r="V71" s="97"/>
    </row>
    <row r="72" spans="1:22" ht="14.5" x14ac:dyDescent="0.35"/>
  </sheetData>
  <sheetProtection formatRows="0"/>
  <mergeCells count="4">
    <mergeCell ref="B6:E6"/>
    <mergeCell ref="B8:E8"/>
    <mergeCell ref="B63:F63"/>
    <mergeCell ref="B67:F67"/>
  </mergeCells>
  <dataValidations count="4">
    <dataValidation type="date" allowBlank="1" showInputMessage="1" showErrorMessage="1" errorTitle="Date Only" error="Please enter a correctly formatted date (MM/DD/YYYY) in this cell." promptTitle="Date Only" prompt="Please enter a correctly formatted date (MM/DD/YYYY) in this cell." sqref="C16 C28" xr:uid="{51F176CE-F853-4B3B-99F7-78021DF42632}">
      <formula1>36526</formula1>
      <formula2>73051</formula2>
    </dataValidation>
    <dataValidation type="list" allowBlank="1" showInputMessage="1" showErrorMessage="1" sqref="C39:C40 C42:C62 E42:E62 C64:C65 E64:E65 E39:E40" xr:uid="{2E09ACC7-FC5C-42A8-8A63-C96FC865E62F}">
      <formula1>$B$34:$B$35</formula1>
    </dataValidation>
    <dataValidation type="textLength" allowBlank="1" showInputMessage="1" showErrorMessage="1" sqref="B38:B62 B64:B66 C13:C15 C17 C29 G1:G1048576" xr:uid="{00FF8DB4-3A35-4B13-9A02-2CD4FC20F474}">
      <formula1>3000</formula1>
      <formula2>10000</formula2>
    </dataValidation>
    <dataValidation type="textLength" allowBlank="1" showInputMessage="1" showErrorMessage="1" sqref="B63:F63" xr:uid="{3536ACB2-4CAC-48CE-945F-2AE9B1CE8AB6}">
      <formula1>1000</formula1>
      <formula2>3000</formula2>
    </dataValidation>
  </dataValidations>
  <hyperlinks>
    <hyperlink ref="B6" r:id="rId1" xr:uid="{2D2410E6-7E8B-4BAD-8065-F6AF0B208C8F}"/>
    <hyperlink ref="B8" r:id="rId2" xr:uid="{D3E79CFA-5E77-4235-B402-2B09548DDCBB}"/>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V79"/>
  <sheetViews>
    <sheetView topLeftCell="A72" zoomScale="166" zoomScaleNormal="166" workbookViewId="0">
      <selection activeCell="B73" sqref="B73"/>
    </sheetView>
  </sheetViews>
  <sheetFormatPr defaultColWidth="0" defaultRowHeight="0" customHeight="1" zeroHeight="1" x14ac:dyDescent="0.35"/>
  <cols>
    <col min="1" max="1" width="0.81640625" style="98" customWidth="1"/>
    <col min="2" max="2" width="53.7265625" style="98" customWidth="1"/>
    <col min="3" max="3" width="12" style="98" customWidth="1"/>
    <col min="4" max="4" width="28.7265625" style="98" customWidth="1"/>
    <col min="5" max="5" width="10.7265625" style="98" customWidth="1"/>
    <col min="6" max="6" width="28.7265625" style="98" customWidth="1"/>
    <col min="7" max="7" width="1.7265625" style="161" customWidth="1"/>
    <col min="8" max="10" width="9.26953125" style="334" hidden="1" customWidth="1"/>
    <col min="11" max="11" width="20.7265625" style="334" hidden="1" customWidth="1"/>
    <col min="12" max="15" width="9.26953125" style="334" hidden="1" customWidth="1"/>
    <col min="16" max="18" width="9.26953125" style="97" hidden="1" customWidth="1"/>
    <col min="19" max="16384" width="9.26953125" style="98" hidden="1"/>
  </cols>
  <sheetData>
    <row r="1" spans="1:15" ht="20" x14ac:dyDescent="0.35">
      <c r="A1" s="92"/>
      <c r="B1" s="93" t="s">
        <v>310</v>
      </c>
      <c r="C1" s="99"/>
      <c r="D1" s="99"/>
      <c r="E1" s="99"/>
      <c r="F1" s="99"/>
      <c r="K1" s="335" t="str">
        <f>HYPERLINK("#'Self Assessment Summary'!A14:T14","Hyperlink to the SA Summary Worksheett")</f>
        <v>Hyperlink to the SA Summary Worksheett</v>
      </c>
    </row>
    <row r="2" spans="1:15" ht="17.5" x14ac:dyDescent="0.35">
      <c r="A2" s="92"/>
      <c r="B2" s="99" t="s">
        <v>138</v>
      </c>
      <c r="C2" s="99"/>
      <c r="D2" s="99"/>
      <c r="E2" s="99"/>
      <c r="F2" s="99"/>
      <c r="K2" s="335"/>
    </row>
    <row r="3" spans="1:15" ht="17.5" x14ac:dyDescent="0.35">
      <c r="A3" s="92"/>
      <c r="B3" s="99" t="s">
        <v>139</v>
      </c>
      <c r="C3" s="99"/>
      <c r="D3" s="99"/>
      <c r="E3" s="99"/>
      <c r="F3" s="99"/>
      <c r="K3" s="335"/>
    </row>
    <row r="4" spans="1:15" s="97" customFormat="1" ht="13" x14ac:dyDescent="0.25">
      <c r="A4" s="100"/>
      <c r="B4" s="101"/>
      <c r="C4" s="101"/>
      <c r="D4" s="101"/>
      <c r="E4" s="101"/>
      <c r="F4" s="101"/>
      <c r="G4" s="161"/>
      <c r="H4" s="334"/>
      <c r="I4" s="334"/>
      <c r="J4" s="334"/>
      <c r="K4" s="335"/>
      <c r="L4" s="334"/>
      <c r="M4" s="334"/>
      <c r="N4" s="334"/>
      <c r="O4" s="334"/>
    </row>
    <row r="5" spans="1:15" s="97" customFormat="1" ht="13" x14ac:dyDescent="0.25">
      <c r="A5" s="100"/>
      <c r="B5" s="100" t="s">
        <v>311</v>
      </c>
      <c r="C5" s="102"/>
      <c r="D5" s="102"/>
      <c r="E5" s="102"/>
      <c r="F5" s="102"/>
      <c r="G5" s="162"/>
      <c r="H5" s="334"/>
      <c r="I5" s="334"/>
      <c r="J5" s="334"/>
      <c r="K5" s="334"/>
      <c r="L5" s="334"/>
      <c r="M5" s="334"/>
      <c r="N5" s="334"/>
      <c r="O5" s="334"/>
    </row>
    <row r="6" spans="1:15" s="97" customFormat="1" ht="13" x14ac:dyDescent="0.25">
      <c r="A6" s="100"/>
      <c r="B6" s="382" t="s">
        <v>312</v>
      </c>
      <c r="C6" s="382"/>
      <c r="D6" s="382"/>
      <c r="E6" s="382"/>
      <c r="F6" s="102"/>
      <c r="G6" s="162"/>
      <c r="H6" s="334"/>
      <c r="I6" s="334"/>
      <c r="J6" s="334"/>
      <c r="K6" s="334"/>
      <c r="L6" s="334"/>
      <c r="M6" s="334"/>
      <c r="N6" s="334"/>
      <c r="O6" s="334"/>
    </row>
    <row r="7" spans="1:15" s="97" customFormat="1" ht="12.75" customHeight="1" x14ac:dyDescent="0.25">
      <c r="A7" s="100"/>
      <c r="B7" s="100" t="s">
        <v>142</v>
      </c>
      <c r="C7" s="106"/>
      <c r="D7" s="106"/>
      <c r="E7" s="106"/>
      <c r="F7" s="106"/>
      <c r="G7" s="161"/>
      <c r="H7" s="334"/>
      <c r="I7" s="334"/>
      <c r="J7" s="334"/>
      <c r="K7" s="334"/>
      <c r="L7" s="334"/>
      <c r="M7" s="334"/>
      <c r="N7" s="334"/>
      <c r="O7" s="334"/>
    </row>
    <row r="8" spans="1:15" s="97" customFormat="1" ht="12.75" customHeight="1" x14ac:dyDescent="0.25">
      <c r="A8" s="100"/>
      <c r="B8" s="391" t="s">
        <v>313</v>
      </c>
      <c r="C8" s="391"/>
      <c r="D8" s="391"/>
      <c r="E8" s="391"/>
      <c r="F8" s="106"/>
      <c r="G8" s="161"/>
      <c r="H8" s="334"/>
      <c r="I8" s="334"/>
      <c r="J8" s="334"/>
      <c r="K8" s="334"/>
      <c r="L8" s="334"/>
      <c r="M8" s="334"/>
      <c r="N8" s="334"/>
      <c r="O8" s="334"/>
    </row>
    <row r="9" spans="1:15" s="97" customFormat="1" ht="12.75" customHeight="1" x14ac:dyDescent="0.3">
      <c r="A9" s="100"/>
      <c r="B9" s="100"/>
      <c r="C9" s="106"/>
      <c r="D9" s="107"/>
      <c r="E9" s="108"/>
      <c r="F9" s="107"/>
      <c r="G9" s="161"/>
      <c r="H9" s="334"/>
      <c r="I9" s="334"/>
      <c r="J9" s="334"/>
      <c r="K9" s="334"/>
      <c r="L9" s="334"/>
      <c r="M9" s="334"/>
      <c r="N9" s="334"/>
      <c r="O9" s="334"/>
    </row>
    <row r="10" spans="1:15" ht="16" thickBot="1" x14ac:dyDescent="0.4">
      <c r="A10" s="92"/>
      <c r="B10" s="109" t="s">
        <v>144</v>
      </c>
      <c r="C10" s="109"/>
      <c r="D10" s="109"/>
      <c r="E10" s="109"/>
      <c r="F10" s="109"/>
    </row>
    <row r="11" spans="1:15" ht="12.75" customHeight="1" x14ac:dyDescent="0.35">
      <c r="A11" s="92"/>
      <c r="B11" s="110" t="s">
        <v>145</v>
      </c>
      <c r="C11" s="29"/>
      <c r="D11" s="111"/>
      <c r="E11" s="111"/>
      <c r="F11" s="112"/>
    </row>
    <row r="12" spans="1:15" ht="12.75" customHeight="1" x14ac:dyDescent="0.35">
      <c r="A12" s="92"/>
      <c r="B12" s="113" t="s">
        <v>146</v>
      </c>
      <c r="C12" s="30"/>
      <c r="D12" s="114"/>
      <c r="E12" s="114"/>
      <c r="F12" s="115"/>
    </row>
    <row r="13" spans="1:15"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56"/>
      <c r="E13" s="156"/>
      <c r="F13" s="157"/>
    </row>
    <row r="14" spans="1:15"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5"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5" ht="12.75" customHeight="1" x14ac:dyDescent="0.35">
      <c r="A16" s="92"/>
      <c r="B16" s="113" t="s">
        <v>314</v>
      </c>
      <c r="C16" s="31"/>
      <c r="D16" s="119"/>
      <c r="E16" s="119"/>
      <c r="F16" s="120"/>
    </row>
    <row r="17" spans="1:22" ht="12.75" customHeight="1" thickBot="1" x14ac:dyDescent="0.4">
      <c r="A17" s="92"/>
      <c r="B17" s="121" t="s">
        <v>315</v>
      </c>
      <c r="C17" s="153" t="str">
        <f>IF(COUNTIF(C39:C73,"YES")=29,"YES","NO")</f>
        <v>NO</v>
      </c>
      <c r="D17" s="154"/>
      <c r="E17" s="154"/>
      <c r="F17" s="155"/>
    </row>
    <row r="18" spans="1:22" ht="27" customHeight="1" x14ac:dyDescent="0.35">
      <c r="A18" s="92"/>
      <c r="B18" s="125"/>
      <c r="C18" s="125"/>
      <c r="D18" s="125"/>
      <c r="E18" s="125"/>
      <c r="F18" s="125"/>
      <c r="G18" s="162"/>
      <c r="H18" s="336"/>
      <c r="S18" s="97"/>
      <c r="T18" s="97"/>
      <c r="U18" s="97"/>
      <c r="V18" s="97"/>
    </row>
    <row r="19" spans="1:22" ht="12.75" customHeight="1" x14ac:dyDescent="0.35">
      <c r="A19" s="92"/>
      <c r="B19" s="126"/>
      <c r="C19" s="2"/>
      <c r="D19" s="127"/>
      <c r="E19" s="127"/>
      <c r="F19" s="127"/>
      <c r="G19" s="162"/>
      <c r="H19" s="336"/>
      <c r="S19" s="97"/>
      <c r="T19" s="97"/>
      <c r="U19" s="97"/>
      <c r="V19" s="97"/>
    </row>
    <row r="20" spans="1:22" ht="12.75" customHeight="1" x14ac:dyDescent="0.35">
      <c r="A20" s="92"/>
      <c r="B20" s="128"/>
      <c r="C20" s="129"/>
      <c r="D20" s="130"/>
      <c r="E20" s="130"/>
      <c r="F20" s="130"/>
    </row>
    <row r="21" spans="1:22" ht="12.75" customHeight="1" x14ac:dyDescent="0.35">
      <c r="A21" s="92"/>
      <c r="B21" s="107"/>
      <c r="C21" s="131"/>
      <c r="D21" s="132"/>
      <c r="E21" s="133"/>
      <c r="F21" s="132"/>
    </row>
    <row r="22" spans="1:22" ht="16" thickBot="1" x14ac:dyDescent="0.4">
      <c r="A22" s="92"/>
      <c r="B22" s="109" t="s">
        <v>151</v>
      </c>
      <c r="C22" s="109"/>
      <c r="D22" s="109"/>
      <c r="E22" s="109"/>
      <c r="F22" s="109"/>
    </row>
    <row r="23" spans="1:22" ht="12.75" customHeight="1" x14ac:dyDescent="0.35">
      <c r="A23" s="92"/>
      <c r="B23" s="110" t="s">
        <v>316</v>
      </c>
      <c r="C23" s="32"/>
      <c r="D23" s="163"/>
      <c r="E23" s="163"/>
      <c r="F23" s="164"/>
    </row>
    <row r="24" spans="1:22" ht="12.75" customHeight="1" x14ac:dyDescent="0.35">
      <c r="A24" s="92"/>
      <c r="B24" s="113" t="s">
        <v>153</v>
      </c>
      <c r="C24" s="33"/>
      <c r="D24" s="165"/>
      <c r="E24" s="165"/>
      <c r="F24" s="166"/>
    </row>
    <row r="25" spans="1:22" ht="12.75" customHeight="1" x14ac:dyDescent="0.35">
      <c r="A25" s="92"/>
      <c r="B25" s="113" t="s">
        <v>154</v>
      </c>
      <c r="C25" s="33"/>
      <c r="D25" s="165"/>
      <c r="E25" s="165"/>
      <c r="F25" s="166"/>
    </row>
    <row r="26" spans="1:22" ht="12.75" customHeight="1" x14ac:dyDescent="0.35">
      <c r="A26" s="92"/>
      <c r="B26" s="113" t="s">
        <v>155</v>
      </c>
      <c r="C26" s="33"/>
      <c r="D26" s="165"/>
      <c r="E26" s="165"/>
      <c r="F26" s="166"/>
    </row>
    <row r="27" spans="1:22" ht="12.75" customHeight="1" x14ac:dyDescent="0.35">
      <c r="A27" s="92"/>
      <c r="B27" s="113" t="s">
        <v>148</v>
      </c>
      <c r="C27" s="33"/>
      <c r="D27" s="165"/>
      <c r="E27" s="165"/>
      <c r="F27" s="166"/>
    </row>
    <row r="28" spans="1:22" ht="12.75" customHeight="1" x14ac:dyDescent="0.35">
      <c r="A28" s="92"/>
      <c r="B28" s="113" t="s">
        <v>317</v>
      </c>
      <c r="C28" s="31"/>
      <c r="D28" s="119"/>
      <c r="E28" s="119"/>
      <c r="F28" s="120"/>
    </row>
    <row r="29" spans="1:22" ht="12.75" customHeight="1" x14ac:dyDescent="0.35">
      <c r="A29" s="92"/>
      <c r="B29" s="113" t="s">
        <v>318</v>
      </c>
      <c r="C29" s="116" t="str">
        <f>IF(COUNTIF(E39:E73,"YES")=29,IF(C17="YES","YES","NO"),IF(COUNTIF(E39:E73,"NO")&gt;0,"NO",""))</f>
        <v/>
      </c>
      <c r="D29" s="156"/>
      <c r="E29" s="156"/>
      <c r="F29" s="157"/>
    </row>
    <row r="30" spans="1:22" ht="27" customHeight="1" x14ac:dyDescent="0.35">
      <c r="A30" s="92"/>
      <c r="B30" s="125"/>
      <c r="C30" s="125"/>
      <c r="D30" s="125"/>
      <c r="E30" s="125"/>
      <c r="F30" s="125"/>
    </row>
    <row r="31" spans="1:22" ht="12.75" customHeight="1" x14ac:dyDescent="0.35">
      <c r="A31" s="92"/>
      <c r="B31" s="126"/>
      <c r="C31" s="2"/>
      <c r="D31" s="127"/>
      <c r="E31" s="127"/>
      <c r="F31" s="127"/>
    </row>
    <row r="32" spans="1:22" ht="10.15" customHeight="1" x14ac:dyDescent="0.35">
      <c r="A32" s="92"/>
      <c r="B32" s="128"/>
      <c r="C32" s="129"/>
      <c r="D32" s="130"/>
      <c r="E32" s="130"/>
      <c r="F32" s="130"/>
    </row>
    <row r="33" spans="1:18" ht="19.5" customHeight="1" x14ac:dyDescent="0.35">
      <c r="A33" s="92"/>
      <c r="B33" s="107"/>
      <c r="C33" s="131"/>
      <c r="D33" s="132"/>
      <c r="E33" s="133"/>
      <c r="F33" s="132"/>
    </row>
    <row r="34" spans="1:18" s="169" customFormat="1" ht="10.15" customHeight="1" x14ac:dyDescent="0.35">
      <c r="A34" s="167"/>
      <c r="B34" s="136" t="s">
        <v>158</v>
      </c>
      <c r="C34" s="137"/>
      <c r="D34" s="137"/>
      <c r="E34" s="137"/>
      <c r="F34" s="137"/>
      <c r="G34" s="161"/>
      <c r="H34" s="334"/>
      <c r="I34" s="336"/>
      <c r="J34" s="334"/>
      <c r="K34" s="336"/>
      <c r="L34" s="336"/>
      <c r="M34" s="336"/>
      <c r="N34" s="336"/>
      <c r="O34" s="336"/>
      <c r="P34" s="96"/>
      <c r="Q34" s="96"/>
      <c r="R34" s="96"/>
    </row>
    <row r="35" spans="1:18" ht="10.15" customHeight="1" x14ac:dyDescent="0.35">
      <c r="A35" s="92"/>
      <c r="B35" s="138" t="s">
        <v>159</v>
      </c>
      <c r="C35" s="139"/>
      <c r="D35" s="139"/>
      <c r="E35" s="140"/>
      <c r="F35" s="140"/>
      <c r="J35" s="334">
        <f>COUNTIF(H39:H73, "")</f>
        <v>0</v>
      </c>
    </row>
    <row r="36" spans="1:18" ht="15" x14ac:dyDescent="0.35">
      <c r="A36" s="92"/>
      <c r="B36" s="141" t="s">
        <v>319</v>
      </c>
      <c r="C36" s="142"/>
      <c r="D36" s="142"/>
      <c r="E36" s="143"/>
      <c r="F36" s="143"/>
    </row>
    <row r="37" spans="1:18" ht="15" x14ac:dyDescent="0.35">
      <c r="A37" s="92"/>
      <c r="B37" s="144" t="s">
        <v>161</v>
      </c>
      <c r="C37" s="145" t="s">
        <v>162</v>
      </c>
      <c r="D37" s="145" t="s">
        <v>163</v>
      </c>
      <c r="E37" s="145" t="s">
        <v>164</v>
      </c>
      <c r="F37" s="146" t="s">
        <v>165</v>
      </c>
    </row>
    <row r="38" spans="1:18" ht="15" x14ac:dyDescent="0.35">
      <c r="A38" s="92"/>
      <c r="B38" s="250" t="s">
        <v>320</v>
      </c>
      <c r="C38" s="3"/>
      <c r="D38" s="3"/>
      <c r="E38" s="3"/>
      <c r="F38" s="4"/>
      <c r="G38" s="170"/>
      <c r="H38" s="337"/>
      <c r="J38" s="334">
        <f>COUNTIF(G:G,"*")</f>
        <v>29</v>
      </c>
    </row>
    <row r="39" spans="1:18" ht="92.25" customHeight="1" x14ac:dyDescent="0.35">
      <c r="A39" s="92"/>
      <c r="B39" s="5" t="s">
        <v>321</v>
      </c>
      <c r="C39" s="6"/>
      <c r="D39" s="7"/>
      <c r="E39" s="6"/>
      <c r="F39" s="7"/>
      <c r="G39" s="171" t="s">
        <v>168</v>
      </c>
      <c r="H39" s="338" t="str">
        <f>IF(C39="YES",IF(E39="NO",G39,""),G39)</f>
        <v>1A</v>
      </c>
      <c r="J39" s="334" t="str">
        <f>CONCATENATE(H39,Text2,Text3,H42,Text5,H44,H45,H46,H47,H49,Text11,H52,Text13,Text14,Text15,Text16,Text17,Text18,Text19,Text20,H65,H66,H67,H68,H69,H70,H71,H72,H73)</f>
        <v>1A1B1C1D1E1F1G1H1I2A2B3A3B4A5A5B5C6A7A7B17B27B37B47B57B67B77B87B97C</v>
      </c>
      <c r="K39" s="335" t="str">
        <f>HYPERLINK("#'Self Assessment Summary'!E14","Hyperlink to the Element on the SA Summary Worksheet")</f>
        <v>Hyperlink to the Element on the SA Summary Worksheet</v>
      </c>
    </row>
    <row r="40" spans="1:18" ht="53.25" customHeight="1" x14ac:dyDescent="0.35">
      <c r="A40" s="92"/>
      <c r="B40" s="5" t="s">
        <v>322</v>
      </c>
      <c r="C40" s="6"/>
      <c r="D40" s="7"/>
      <c r="E40" s="6"/>
      <c r="F40" s="7"/>
      <c r="G40" s="171" t="s">
        <v>170</v>
      </c>
      <c r="H40" s="338" t="str">
        <f t="shared" ref="H40:H73" si="0">IF(C40="YES",IF(E40="NO",G40,""),G40)</f>
        <v>1B</v>
      </c>
      <c r="K40" s="335" t="str">
        <f>HYPERLINK("#'Self Assessment Summary'!F14","Hyperlink to the Element on the SA Summary Worksheet")</f>
        <v>Hyperlink to the Element on the SA Summary Worksheet</v>
      </c>
    </row>
    <row r="41" spans="1:18" ht="81" customHeight="1" x14ac:dyDescent="0.35">
      <c r="A41" s="92"/>
      <c r="B41" s="5" t="s">
        <v>323</v>
      </c>
      <c r="C41" s="6"/>
      <c r="D41" s="7"/>
      <c r="E41" s="6"/>
      <c r="F41" s="7"/>
      <c r="G41" s="171" t="s">
        <v>172</v>
      </c>
      <c r="H41" s="338" t="str">
        <f t="shared" si="0"/>
        <v>1C</v>
      </c>
      <c r="K41" s="335" t="str">
        <f>HYPERLINK("#'Self Assessment Summary'!G14","Hyperlink to the Element on the SA Summary Worksheet")</f>
        <v>Hyperlink to the Element on the SA Summary Worksheet</v>
      </c>
    </row>
    <row r="42" spans="1:18" ht="78.75" customHeight="1" x14ac:dyDescent="0.35">
      <c r="A42" s="92"/>
      <c r="B42" s="5" t="s">
        <v>324</v>
      </c>
      <c r="C42" s="6"/>
      <c r="D42" s="7"/>
      <c r="E42" s="6"/>
      <c r="F42" s="7"/>
      <c r="G42" s="171" t="s">
        <v>325</v>
      </c>
      <c r="H42" s="338" t="str">
        <f t="shared" si="0"/>
        <v>1D</v>
      </c>
      <c r="K42" s="335" t="str">
        <f>HYPERLINK("#'Self Assessment Summary'!H14","Hyperlink to the Element on the SA Summary Worksheet")</f>
        <v>Hyperlink to the Element on the SA Summary Worksheet</v>
      </c>
    </row>
    <row r="43" spans="1:18" ht="26" x14ac:dyDescent="0.35">
      <c r="A43" s="92"/>
      <c r="B43" s="5" t="s">
        <v>326</v>
      </c>
      <c r="C43" s="6"/>
      <c r="D43" s="7"/>
      <c r="E43" s="6"/>
      <c r="F43" s="7"/>
      <c r="G43" s="171" t="s">
        <v>327</v>
      </c>
      <c r="H43" s="338" t="str">
        <f t="shared" si="0"/>
        <v>1E</v>
      </c>
      <c r="K43" s="335" t="str">
        <f>HYPERLINK("#'Self Assessment Summary'!I14","Hyperlink to the Element on the SA Summary Worksheet")</f>
        <v>Hyperlink to the Element on the SA Summary Worksheet</v>
      </c>
    </row>
    <row r="44" spans="1:18" ht="39" x14ac:dyDescent="0.35">
      <c r="A44" s="92"/>
      <c r="B44" s="5" t="s">
        <v>328</v>
      </c>
      <c r="C44" s="6"/>
      <c r="D44" s="7"/>
      <c r="E44" s="6"/>
      <c r="F44" s="7"/>
      <c r="G44" s="171" t="s">
        <v>329</v>
      </c>
      <c r="H44" s="338" t="str">
        <f t="shared" si="0"/>
        <v>1F</v>
      </c>
      <c r="K44" s="335" t="str">
        <f>HYPERLINK("#'Self Assessment Summary'!J14","Hyperlink to the Element on the SA Summary Worksheet")</f>
        <v>Hyperlink to the Element on the SA Summary Worksheet</v>
      </c>
    </row>
    <row r="45" spans="1:18" ht="39" x14ac:dyDescent="0.35">
      <c r="A45" s="92"/>
      <c r="B45" s="5" t="s">
        <v>330</v>
      </c>
      <c r="C45" s="6"/>
      <c r="D45" s="7"/>
      <c r="E45" s="6"/>
      <c r="F45" s="7"/>
      <c r="G45" s="171" t="s">
        <v>331</v>
      </c>
      <c r="H45" s="338" t="str">
        <f t="shared" si="0"/>
        <v>1G</v>
      </c>
      <c r="K45" s="335" t="str">
        <f>HYPERLINK("#'Self Assessment Summary'!K14","Hyperlink to the Element on the SA Summary Worksheet")</f>
        <v>Hyperlink to the Element on the SA Summary Worksheet</v>
      </c>
    </row>
    <row r="46" spans="1:18" ht="39" x14ac:dyDescent="0.35">
      <c r="A46" s="92"/>
      <c r="B46" s="5" t="s">
        <v>332</v>
      </c>
      <c r="C46" s="6"/>
      <c r="D46" s="7"/>
      <c r="E46" s="6"/>
      <c r="F46" s="7"/>
      <c r="G46" s="171" t="s">
        <v>333</v>
      </c>
      <c r="H46" s="338" t="str">
        <f t="shared" si="0"/>
        <v>1H</v>
      </c>
      <c r="K46" s="335" t="str">
        <f>HYPERLINK("#'Self Assessment Summary'!L14","Hyperlink to the Element on the SA Summary Worksheet")</f>
        <v>Hyperlink to the Element on the SA Summary Worksheet</v>
      </c>
    </row>
    <row r="47" spans="1:18" ht="52" x14ac:dyDescent="0.35">
      <c r="A47" s="92"/>
      <c r="B47" s="5" t="s">
        <v>334</v>
      </c>
      <c r="C47" s="6"/>
      <c r="D47" s="7"/>
      <c r="E47" s="6"/>
      <c r="F47" s="7"/>
      <c r="G47" s="171" t="s">
        <v>335</v>
      </c>
      <c r="H47" s="338" t="str">
        <f t="shared" si="0"/>
        <v>1I</v>
      </c>
      <c r="K47" s="335" t="str">
        <f>HYPERLINK("#'Self Assessment Summary'!M14","Hyperlink to the Element on the SA Summary Worksheet")</f>
        <v>Hyperlink to the Element on the SA Summary Worksheet</v>
      </c>
    </row>
    <row r="48" spans="1:18" ht="15" x14ac:dyDescent="0.35">
      <c r="A48" s="92"/>
      <c r="B48" s="250" t="s">
        <v>336</v>
      </c>
      <c r="C48" s="348"/>
      <c r="D48" s="349"/>
      <c r="E48" s="348"/>
      <c r="F48" s="4"/>
      <c r="G48" s="170"/>
      <c r="H48" s="338">
        <f t="shared" si="0"/>
        <v>0</v>
      </c>
    </row>
    <row r="49" spans="1:11" ht="39" x14ac:dyDescent="0.35">
      <c r="A49" s="92"/>
      <c r="B49" s="5" t="s">
        <v>337</v>
      </c>
      <c r="C49" s="6"/>
      <c r="D49" s="7"/>
      <c r="E49" s="6"/>
      <c r="F49" s="7"/>
      <c r="G49" s="171" t="s">
        <v>176</v>
      </c>
      <c r="H49" s="338" t="str">
        <f t="shared" si="0"/>
        <v>2A</v>
      </c>
      <c r="K49" s="335" t="str">
        <f>HYPERLINK("#'Self Assessment Summary'!N14","Hyperlink to the Element on the SA Summary Worksheet")</f>
        <v>Hyperlink to the Element on the SA Summary Worksheet</v>
      </c>
    </row>
    <row r="50" spans="1:11" ht="26" x14ac:dyDescent="0.35">
      <c r="A50" s="92"/>
      <c r="B50" s="5" t="s">
        <v>338</v>
      </c>
      <c r="C50" s="6"/>
      <c r="D50" s="7"/>
      <c r="E50" s="6"/>
      <c r="F50" s="7"/>
      <c r="G50" s="171" t="s">
        <v>202</v>
      </c>
      <c r="H50" s="338" t="str">
        <f t="shared" si="0"/>
        <v>2B</v>
      </c>
      <c r="K50" s="335" t="str">
        <f>HYPERLINK("#'Self Assessment Summary'!O14","Hyperlink to the Element on the SA Summary Worksheet")</f>
        <v>Hyperlink to the Element on the SA Summary Worksheet</v>
      </c>
    </row>
    <row r="51" spans="1:11" ht="15" x14ac:dyDescent="0.35">
      <c r="A51" s="92"/>
      <c r="B51" s="250" t="s">
        <v>339</v>
      </c>
      <c r="C51" s="3"/>
      <c r="D51" s="3"/>
      <c r="E51" s="3"/>
      <c r="F51" s="4"/>
      <c r="G51" s="170"/>
      <c r="H51" s="338">
        <f t="shared" si="0"/>
        <v>0</v>
      </c>
    </row>
    <row r="52" spans="1:11" ht="107.25" customHeight="1" x14ac:dyDescent="0.35">
      <c r="A52" s="92"/>
      <c r="B52" s="5" t="s">
        <v>340</v>
      </c>
      <c r="C52" s="6"/>
      <c r="D52" s="7"/>
      <c r="E52" s="6"/>
      <c r="F52" s="7"/>
      <c r="G52" s="171" t="s">
        <v>179</v>
      </c>
      <c r="H52" s="338" t="str">
        <f>IF(C52="YES",IF(E52="NO",G52,""),G52)</f>
        <v>3A</v>
      </c>
      <c r="K52" s="335" t="str">
        <f>HYPERLINK("#'Self Assessment Summary'!P14","Hyperlink to the Element on the SA Summary Worksheet")</f>
        <v>Hyperlink to the Element on the SA Summary Worksheet</v>
      </c>
    </row>
    <row r="53" spans="1:11" ht="94.5" customHeight="1" x14ac:dyDescent="0.35">
      <c r="A53" s="92"/>
      <c r="B53" s="5" t="s">
        <v>341</v>
      </c>
      <c r="C53" s="6"/>
      <c r="D53" s="7"/>
      <c r="E53" s="6"/>
      <c r="F53" s="7"/>
      <c r="G53" s="171" t="s">
        <v>206</v>
      </c>
      <c r="H53" s="338" t="str">
        <f>IF(C53="YES",IF(E53="NO",G53,""),G53)</f>
        <v>3B</v>
      </c>
      <c r="K53" s="335" t="str">
        <f>HYPERLINK("#'Self Assessment Summary'!Q14","Hyperlink to the Element on the SA Summary Worksheet")</f>
        <v>Hyperlink to the Element on the SA Summary Worksheet</v>
      </c>
    </row>
    <row r="54" spans="1:11" ht="15" x14ac:dyDescent="0.35">
      <c r="A54" s="92"/>
      <c r="B54" s="250" t="s">
        <v>342</v>
      </c>
      <c r="C54" s="3"/>
      <c r="D54" s="3"/>
      <c r="E54" s="3"/>
      <c r="F54" s="4"/>
      <c r="G54" s="170"/>
      <c r="H54" s="338">
        <f t="shared" si="0"/>
        <v>0</v>
      </c>
    </row>
    <row r="55" spans="1:11" ht="80.25" customHeight="1" x14ac:dyDescent="0.35">
      <c r="A55" s="92"/>
      <c r="B55" s="5" t="s">
        <v>343</v>
      </c>
      <c r="C55" s="6"/>
      <c r="D55" s="7"/>
      <c r="E55" s="6"/>
      <c r="F55" s="7"/>
      <c r="G55" s="171" t="s">
        <v>182</v>
      </c>
      <c r="H55" s="338" t="str">
        <f t="shared" si="0"/>
        <v>4A</v>
      </c>
      <c r="K55" s="335" t="str">
        <f>HYPERLINK("#'Self Assessment Summary'!R14","Hyperlink to the Element on the SA Summary Worksheet")</f>
        <v>Hyperlink to the Element on the SA Summary Worksheet</v>
      </c>
    </row>
    <row r="56" spans="1:11" ht="15" x14ac:dyDescent="0.35">
      <c r="A56" s="92"/>
      <c r="B56" s="250" t="s">
        <v>344</v>
      </c>
      <c r="C56" s="3"/>
      <c r="D56" s="3"/>
      <c r="E56" s="3"/>
      <c r="F56" s="4"/>
      <c r="G56" s="170"/>
      <c r="H56" s="338">
        <f t="shared" si="0"/>
        <v>0</v>
      </c>
    </row>
    <row r="57" spans="1:11" ht="39" x14ac:dyDescent="0.35">
      <c r="A57" s="92"/>
      <c r="B57" s="5" t="s">
        <v>345</v>
      </c>
      <c r="C57" s="6"/>
      <c r="D57" s="7"/>
      <c r="E57" s="6"/>
      <c r="F57" s="7"/>
      <c r="G57" s="171" t="s">
        <v>214</v>
      </c>
      <c r="H57" s="338" t="str">
        <f t="shared" si="0"/>
        <v>5A</v>
      </c>
      <c r="K57" s="335" t="str">
        <f>HYPERLINK("#'Self Assessment Summary'!S14","Hyperlink to the Element on the SA Summary Worksheet")</f>
        <v>Hyperlink to the Element on the SA Summary Worksheet</v>
      </c>
    </row>
    <row r="58" spans="1:11" ht="39" x14ac:dyDescent="0.35">
      <c r="A58" s="92"/>
      <c r="B58" s="5" t="s">
        <v>346</v>
      </c>
      <c r="C58" s="6"/>
      <c r="D58" s="7"/>
      <c r="E58" s="6"/>
      <c r="F58" s="7"/>
      <c r="G58" s="171" t="s">
        <v>347</v>
      </c>
      <c r="H58" s="338" t="str">
        <f t="shared" si="0"/>
        <v>5B</v>
      </c>
      <c r="K58" s="335" t="str">
        <f>HYPERLINK("#'Self Assessment Summary'!T14","Hyperlink to the Element on the SA Summary Worksheet")</f>
        <v>Hyperlink to the Element on the SA Summary Worksheet</v>
      </c>
    </row>
    <row r="59" spans="1:11" ht="39" x14ac:dyDescent="0.35">
      <c r="A59" s="92"/>
      <c r="B59" s="5" t="s">
        <v>348</v>
      </c>
      <c r="C59" s="6"/>
      <c r="D59" s="7"/>
      <c r="E59" s="6"/>
      <c r="F59" s="7"/>
      <c r="G59" s="171" t="s">
        <v>349</v>
      </c>
      <c r="H59" s="338" t="str">
        <f t="shared" si="0"/>
        <v>5C</v>
      </c>
      <c r="K59" s="335" t="str">
        <f>HYPERLINK("#'Self Assessment Summary'!E15","Hyperlink to the Element on the SA Summary Worksheet")</f>
        <v>Hyperlink to the Element on the SA Summary Worksheet</v>
      </c>
    </row>
    <row r="60" spans="1:11" ht="15" x14ac:dyDescent="0.35">
      <c r="A60" s="92"/>
      <c r="B60" s="250" t="s">
        <v>350</v>
      </c>
      <c r="C60" s="3"/>
      <c r="D60" s="3"/>
      <c r="E60" s="3"/>
      <c r="F60" s="4"/>
      <c r="G60" s="170"/>
      <c r="H60" s="338">
        <f t="shared" si="0"/>
        <v>0</v>
      </c>
    </row>
    <row r="61" spans="1:11" ht="81" customHeight="1" x14ac:dyDescent="0.35">
      <c r="A61" s="92"/>
      <c r="B61" s="5" t="s">
        <v>351</v>
      </c>
      <c r="C61" s="6"/>
      <c r="D61" s="7"/>
      <c r="E61" s="6"/>
      <c r="F61" s="7"/>
      <c r="G61" s="171" t="s">
        <v>243</v>
      </c>
      <c r="H61" s="338" t="str">
        <f t="shared" si="0"/>
        <v>6A</v>
      </c>
      <c r="K61" s="335" t="str">
        <f>HYPERLINK("#'Self Assessment Summary'!F15","Hyperlink to the Element on the SA Summary Worksheet")</f>
        <v>Hyperlink to the Element on the SA Summary Worksheet</v>
      </c>
    </row>
    <row r="62" spans="1:11" ht="15" x14ac:dyDescent="0.35">
      <c r="A62" s="92"/>
      <c r="B62" s="250" t="s">
        <v>352</v>
      </c>
      <c r="C62" s="3"/>
      <c r="D62" s="3"/>
      <c r="E62" s="3"/>
      <c r="F62" s="4"/>
      <c r="G62" s="170"/>
      <c r="H62" s="338">
        <f t="shared" si="0"/>
        <v>0</v>
      </c>
    </row>
    <row r="63" spans="1:11" ht="93.75" customHeight="1" x14ac:dyDescent="0.35">
      <c r="A63" s="92"/>
      <c r="B63" s="5" t="s">
        <v>353</v>
      </c>
      <c r="C63" s="6"/>
      <c r="D63" s="7"/>
      <c r="E63" s="6"/>
      <c r="F63" s="7"/>
      <c r="G63" s="171" t="s">
        <v>248</v>
      </c>
      <c r="H63" s="338" t="str">
        <f t="shared" si="0"/>
        <v>7A</v>
      </c>
      <c r="K63" s="335" t="str">
        <f>HYPERLINK("#'Self Assessment Summary'!G15","Hyperlink to the Element on the SA Summary Worksheet")</f>
        <v>Hyperlink to the Element on the SA Summary Worksheet</v>
      </c>
    </row>
    <row r="64" spans="1:11" ht="57.75" customHeight="1" x14ac:dyDescent="0.35">
      <c r="A64" s="92"/>
      <c r="B64" s="351" t="s">
        <v>354</v>
      </c>
      <c r="C64" s="6"/>
      <c r="D64" s="354" t="s">
        <v>355</v>
      </c>
      <c r="E64" s="6"/>
      <c r="F64" s="7"/>
      <c r="G64" s="171" t="s">
        <v>356</v>
      </c>
      <c r="H64" s="338" t="str">
        <f t="shared" si="0"/>
        <v>7B1</v>
      </c>
      <c r="K64" s="335" t="str">
        <f>HYPERLINK("#'Self Assessment Summary'!H15","Hyperlink to the Element on the SA Summary Worksheet")</f>
        <v>Hyperlink to the Element on the SA Summary Worksheet</v>
      </c>
    </row>
    <row r="65" spans="1:17" ht="44.25" customHeight="1" x14ac:dyDescent="0.35">
      <c r="A65" s="92"/>
      <c r="B65" s="355" t="s">
        <v>357</v>
      </c>
      <c r="C65" s="6"/>
      <c r="D65" s="354" t="s">
        <v>355</v>
      </c>
      <c r="E65" s="6"/>
      <c r="F65" s="7"/>
      <c r="G65" s="171" t="s">
        <v>358</v>
      </c>
      <c r="H65" s="338" t="str">
        <f t="shared" si="0"/>
        <v>7B2</v>
      </c>
      <c r="K65" s="335" t="str">
        <f>HYPERLINK("#'Self Assessment Summary'!I15","Hyperlink to the Element on the SA Summary Worksheet")</f>
        <v>Hyperlink to the Element on the SA Summary Worksheet</v>
      </c>
    </row>
    <row r="66" spans="1:17" ht="36" customHeight="1" x14ac:dyDescent="0.35">
      <c r="A66" s="92"/>
      <c r="B66" s="355" t="s">
        <v>359</v>
      </c>
      <c r="C66" s="6"/>
      <c r="D66" s="354" t="s">
        <v>355</v>
      </c>
      <c r="E66" s="6"/>
      <c r="F66" s="7"/>
      <c r="G66" s="171" t="s">
        <v>360</v>
      </c>
      <c r="H66" s="338" t="str">
        <f t="shared" si="0"/>
        <v>7B3</v>
      </c>
      <c r="K66" s="335" t="str">
        <f>HYPERLINK("#'Self Assessment Summary'!J15","Hyperlink to the Element on the SA Summary Worksheet")</f>
        <v>Hyperlink to the Element on the SA Summary Worksheet</v>
      </c>
    </row>
    <row r="67" spans="1:17" ht="39" x14ac:dyDescent="0.35">
      <c r="A67" s="92"/>
      <c r="B67" s="355" t="s">
        <v>361</v>
      </c>
      <c r="C67" s="6"/>
      <c r="D67" s="354" t="s">
        <v>355</v>
      </c>
      <c r="E67" s="6"/>
      <c r="F67" s="7"/>
      <c r="G67" s="171" t="s">
        <v>362</v>
      </c>
      <c r="H67" s="338" t="str">
        <f t="shared" si="0"/>
        <v>7B4</v>
      </c>
      <c r="K67" s="335" t="str">
        <f>HYPERLINK("#'Self Assessment Summary'!K15","Hyperlink to the Element on the SA Summary Worksheet")</f>
        <v>Hyperlink to the Element on the SA Summary Worksheet</v>
      </c>
      <c r="Q67" s="333"/>
    </row>
    <row r="68" spans="1:17" ht="17.149999999999999" customHeight="1" x14ac:dyDescent="0.35">
      <c r="A68" s="92"/>
      <c r="B68" s="8" t="s">
        <v>363</v>
      </c>
      <c r="C68" s="6"/>
      <c r="D68" s="7"/>
      <c r="E68" s="6"/>
      <c r="F68" s="7"/>
      <c r="G68" s="171" t="s">
        <v>364</v>
      </c>
      <c r="H68" s="338" t="str">
        <f t="shared" si="0"/>
        <v>7B5</v>
      </c>
      <c r="K68" s="335" t="str">
        <f>HYPERLINK("#'Self Assessment Summary'!L15","Hyperlink to the Element on the SA Summary Worksheet")</f>
        <v>Hyperlink to the Element on the SA Summary Worksheet</v>
      </c>
    </row>
    <row r="69" spans="1:17" ht="39" x14ac:dyDescent="0.35">
      <c r="A69" s="92"/>
      <c r="B69" s="8" t="s">
        <v>365</v>
      </c>
      <c r="C69" s="6"/>
      <c r="D69" s="7"/>
      <c r="E69" s="6"/>
      <c r="F69" s="7"/>
      <c r="G69" s="171" t="s">
        <v>366</v>
      </c>
      <c r="H69" s="338" t="str">
        <f t="shared" si="0"/>
        <v>7B6</v>
      </c>
      <c r="K69" s="335" t="str">
        <f>HYPERLINK("#'Self Assessment Summary'!M15","Hyperlink to the Element on the SA Summary Worksheet")</f>
        <v>Hyperlink to the Element on the SA Summary Worksheet</v>
      </c>
    </row>
    <row r="70" spans="1:17" ht="17.149999999999999" customHeight="1" x14ac:dyDescent="0.35">
      <c r="A70" s="92"/>
      <c r="B70" s="8" t="s">
        <v>367</v>
      </c>
      <c r="C70" s="6"/>
      <c r="D70" s="7"/>
      <c r="E70" s="6"/>
      <c r="F70" s="7"/>
      <c r="G70" s="171" t="s">
        <v>368</v>
      </c>
      <c r="H70" s="338" t="str">
        <f t="shared" si="0"/>
        <v>7B7</v>
      </c>
      <c r="K70" s="335" t="str">
        <f>HYPERLINK("#'Self Assessment Summary'!N15","Hyperlink to the Element on the SA Summary Worksheet")</f>
        <v>Hyperlink to the Element on the SA Summary Worksheet</v>
      </c>
    </row>
    <row r="71" spans="1:17" ht="39" x14ac:dyDescent="0.35">
      <c r="A71" s="92"/>
      <c r="B71" s="8" t="s">
        <v>369</v>
      </c>
      <c r="C71" s="6"/>
      <c r="D71" s="7"/>
      <c r="E71" s="6"/>
      <c r="F71" s="7"/>
      <c r="G71" s="171" t="s">
        <v>370</v>
      </c>
      <c r="H71" s="338" t="str">
        <f t="shared" si="0"/>
        <v>7B8</v>
      </c>
      <c r="K71" s="335" t="str">
        <f>HYPERLINK("#'Self Assessment Summary'!O15","Hyperlink to the Element on the SA Summary Worksheet")</f>
        <v>Hyperlink to the Element on the SA Summary Worksheet</v>
      </c>
    </row>
    <row r="72" spans="1:17" ht="31.5" customHeight="1" x14ac:dyDescent="0.35">
      <c r="A72" s="92"/>
      <c r="B72" s="8" t="s">
        <v>371</v>
      </c>
      <c r="C72" s="6"/>
      <c r="D72" s="7"/>
      <c r="E72" s="6"/>
      <c r="F72" s="7"/>
      <c r="G72" s="171" t="s">
        <v>372</v>
      </c>
      <c r="H72" s="338" t="str">
        <f t="shared" si="0"/>
        <v>7B9</v>
      </c>
      <c r="K72" s="335" t="str">
        <f>HYPERLINK("#'Self Assessment Summary'!P15","Hyperlink to the Element on the SA Summary Worksheet")</f>
        <v>Hyperlink to the Element on the SA Summary Worksheet</v>
      </c>
    </row>
    <row r="73" spans="1:17" ht="119.25" customHeight="1" x14ac:dyDescent="0.35">
      <c r="A73" s="92"/>
      <c r="B73" s="5" t="s">
        <v>373</v>
      </c>
      <c r="C73" s="6"/>
      <c r="D73" s="7"/>
      <c r="E73" s="6"/>
      <c r="F73" s="7"/>
      <c r="G73" s="171" t="s">
        <v>374</v>
      </c>
      <c r="H73" s="338" t="str">
        <f t="shared" si="0"/>
        <v>7C</v>
      </c>
      <c r="I73" s="338" t="s">
        <v>375</v>
      </c>
      <c r="K73" s="335" t="str">
        <f>HYPERLINK("#'Self Assessment Summary'!Q15","Hyperlink to the Element on the SA Summary Worksheet")</f>
        <v>Hyperlink to the Element on the SA Summary Worksheet</v>
      </c>
    </row>
    <row r="74" spans="1:17" ht="15.5" x14ac:dyDescent="0.35">
      <c r="A74" s="92"/>
      <c r="B74" s="147" t="s">
        <v>183</v>
      </c>
      <c r="C74" s="148"/>
      <c r="D74" s="148"/>
      <c r="E74" s="148"/>
      <c r="F74" s="149"/>
    </row>
    <row r="75" spans="1:17" ht="168.4" customHeight="1" x14ac:dyDescent="0.35">
      <c r="A75" s="92"/>
      <c r="B75" s="386"/>
      <c r="C75" s="387"/>
      <c r="D75" s="387"/>
      <c r="E75" s="387"/>
      <c r="F75" s="388"/>
    </row>
    <row r="76" spans="1:17" ht="14.5" hidden="1" x14ac:dyDescent="0.35">
      <c r="A76" s="150" t="s">
        <v>35</v>
      </c>
    </row>
    <row r="77" spans="1:17" ht="14.5" hidden="1" x14ac:dyDescent="0.35">
      <c r="A77" s="150" t="s">
        <v>184</v>
      </c>
    </row>
    <row r="78" spans="1:17" ht="14.5" hidden="1" x14ac:dyDescent="0.35">
      <c r="A78" s="150" t="s">
        <v>376</v>
      </c>
    </row>
    <row r="79" spans="1:17" s="174" customFormat="1" ht="12.5" hidden="1" x14ac:dyDescent="0.25">
      <c r="A79" s="150" t="s">
        <v>377</v>
      </c>
      <c r="B79" s="172"/>
      <c r="C79" s="172"/>
      <c r="D79" s="172"/>
      <c r="E79" s="172"/>
      <c r="F79" s="172"/>
      <c r="G79" s="173"/>
      <c r="H79" s="339"/>
      <c r="I79" s="334"/>
      <c r="J79" s="334"/>
      <c r="K79" s="334"/>
      <c r="L79" s="334"/>
      <c r="M79" s="334"/>
      <c r="N79" s="334"/>
      <c r="O79" s="334"/>
    </row>
  </sheetData>
  <sheetProtection formatRows="0"/>
  <mergeCells count="3">
    <mergeCell ref="B75:F75"/>
    <mergeCell ref="B6:E6"/>
    <mergeCell ref="B8:E8"/>
  </mergeCells>
  <dataValidations count="4">
    <dataValidation type="date" allowBlank="1" showInputMessage="1" showErrorMessage="1" errorTitle="Date Only" error="Please enter a correctly formatted date (MM/DD/YYYY) in this cell." promptTitle="Date Only" prompt="Please enter a correctly formatted date (MM/DD/YYYY) in this cell." sqref="C16 C28" xr:uid="{DB2B8EE7-B882-4C4E-8CFD-487ED12E4AA2}">
      <formula1>36526</formula1>
      <formula2>73051</formula2>
    </dataValidation>
    <dataValidation type="list" allowBlank="1" showInputMessage="1" showErrorMessage="1" sqref="E55 E63:E73 C61 C52:C53 C55 E52:E53 C39:C47 E57:E59 E61 C57:C59 E39:E47 E49:E50 C49:C50 C63:C73" xr:uid="{8FD8E422-7942-4EEB-8C48-B9B4A6EC9514}">
      <formula1>$B$34:$B$35</formula1>
    </dataValidation>
    <dataValidation type="textLength" allowBlank="1" showInputMessage="1" showErrorMessage="1" sqref="B38:B73 C13:C15 C17 C29 G1:G1048576" xr:uid="{DACB5560-D689-451F-B8DC-8D9B8C10B283}">
      <formula1>3000</formula1>
      <formula2>10000</formula2>
    </dataValidation>
    <dataValidation type="textLength" allowBlank="1" showInputMessage="1" showErrorMessage="1" sqref="B74" xr:uid="{6A9D59F3-DDF4-4409-B034-C927B94991A5}">
      <formula1>1000</formula1>
      <formula2>3000</formula2>
    </dataValidation>
  </dataValidations>
  <hyperlinks>
    <hyperlink ref="B6" r:id="rId1" xr:uid="{CA377960-4092-4DEE-BF2F-680670845D6E}"/>
    <hyperlink ref="B8" r:id="rId2" xr:uid="{C413F3DD-5142-4638-AFBD-D59E045F0615}"/>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V49"/>
  <sheetViews>
    <sheetView topLeftCell="A39" zoomScaleNormal="100" workbookViewId="0">
      <selection activeCell="B45" sqref="B45:F45"/>
    </sheetView>
  </sheetViews>
  <sheetFormatPr defaultColWidth="0" defaultRowHeight="0" customHeight="1" zeroHeight="1" x14ac:dyDescent="0.35"/>
  <cols>
    <col min="1" max="1" width="1.26953125" style="98" customWidth="1"/>
    <col min="2" max="2" width="53.7265625" style="98" customWidth="1"/>
    <col min="3" max="3" width="12.81640625" style="98" customWidth="1"/>
    <col min="4" max="4" width="28.7265625" style="98" customWidth="1"/>
    <col min="5" max="5" width="10.7265625" style="98" customWidth="1"/>
    <col min="6" max="6" width="28.7265625" style="98" customWidth="1"/>
    <col min="7" max="7" width="1.81640625" style="161" customWidth="1"/>
    <col min="8" max="8" width="9.26953125" style="340" hidden="1" customWidth="1"/>
    <col min="9" max="10" width="9.26953125" style="341" hidden="1" customWidth="1"/>
    <col min="11" max="11" width="20.7265625" style="341" hidden="1" customWidth="1"/>
    <col min="12" max="15" width="9.26953125" style="341" hidden="1" customWidth="1"/>
    <col min="16" max="18" width="9.26953125" style="343" hidden="1" customWidth="1"/>
    <col min="19" max="16384" width="9.26953125" style="98" hidden="1"/>
  </cols>
  <sheetData>
    <row r="1" spans="1:18" ht="20" x14ac:dyDescent="0.35">
      <c r="A1" s="92"/>
      <c r="B1" s="93" t="s">
        <v>378</v>
      </c>
      <c r="C1" s="99"/>
      <c r="D1" s="99"/>
      <c r="E1" s="99"/>
      <c r="F1" s="99"/>
      <c r="K1" s="342" t="str">
        <f>HYPERLINK("#'Self Assessment Summary'!A16:T16","Hyperlink to the SA Summary Worksheett")</f>
        <v>Hyperlink to the SA Summary Worksheett</v>
      </c>
    </row>
    <row r="2" spans="1:18" ht="17.5" x14ac:dyDescent="0.35">
      <c r="A2" s="92"/>
      <c r="B2" s="99" t="s">
        <v>138</v>
      </c>
      <c r="C2" s="99"/>
      <c r="D2" s="99"/>
      <c r="E2" s="99"/>
      <c r="F2" s="99"/>
      <c r="K2" s="342"/>
    </row>
    <row r="3" spans="1:18" ht="17.5" x14ac:dyDescent="0.35">
      <c r="A3" s="92"/>
      <c r="B3" s="99" t="s">
        <v>139</v>
      </c>
      <c r="C3" s="99"/>
      <c r="D3" s="99"/>
      <c r="E3" s="99"/>
      <c r="F3" s="99"/>
      <c r="K3" s="342"/>
    </row>
    <row r="4" spans="1:18" s="97" customFormat="1" ht="13" x14ac:dyDescent="0.25">
      <c r="A4" s="100"/>
      <c r="B4" s="101"/>
      <c r="C4" s="101"/>
      <c r="D4" s="101"/>
      <c r="E4" s="101"/>
      <c r="F4" s="101"/>
      <c r="G4" s="161"/>
      <c r="H4" s="340"/>
      <c r="I4" s="341"/>
      <c r="J4" s="341"/>
      <c r="K4" s="342"/>
      <c r="L4" s="341"/>
      <c r="M4" s="341"/>
      <c r="N4" s="341"/>
      <c r="O4" s="341"/>
      <c r="P4" s="341"/>
      <c r="Q4" s="341"/>
      <c r="R4" s="341"/>
    </row>
    <row r="5" spans="1:18" s="97" customFormat="1" ht="13" x14ac:dyDescent="0.25">
      <c r="A5" s="100"/>
      <c r="B5" s="100" t="s">
        <v>379</v>
      </c>
      <c r="C5" s="102"/>
      <c r="D5" s="102"/>
      <c r="E5" s="102"/>
      <c r="F5" s="102"/>
      <c r="G5" s="162"/>
      <c r="H5" s="341"/>
      <c r="I5" s="341"/>
      <c r="J5" s="341"/>
      <c r="K5" s="341"/>
      <c r="L5" s="341"/>
      <c r="M5" s="341"/>
      <c r="N5" s="341"/>
      <c r="O5" s="341"/>
      <c r="P5" s="341"/>
      <c r="Q5" s="341"/>
      <c r="R5" s="341"/>
    </row>
    <row r="6" spans="1:18" s="97" customFormat="1" ht="13" x14ac:dyDescent="0.25">
      <c r="A6" s="100"/>
      <c r="B6" s="382" t="s">
        <v>380</v>
      </c>
      <c r="C6" s="382"/>
      <c r="D6" s="382"/>
      <c r="E6" s="382"/>
      <c r="F6" s="102"/>
      <c r="G6" s="162"/>
      <c r="H6" s="341"/>
      <c r="I6" s="341"/>
      <c r="J6" s="341"/>
      <c r="K6" s="341"/>
      <c r="L6" s="341"/>
      <c r="M6" s="341"/>
      <c r="N6" s="341"/>
      <c r="O6" s="341"/>
      <c r="P6" s="341"/>
      <c r="Q6" s="341"/>
      <c r="R6" s="341"/>
    </row>
    <row r="7" spans="1:18" s="97" customFormat="1" ht="12.75" customHeight="1" x14ac:dyDescent="0.25">
      <c r="A7" s="100"/>
      <c r="B7" s="100" t="s">
        <v>142</v>
      </c>
      <c r="C7" s="106"/>
      <c r="D7" s="106"/>
      <c r="E7" s="106"/>
      <c r="F7" s="106"/>
      <c r="G7" s="161"/>
      <c r="H7" s="340"/>
      <c r="I7" s="341"/>
      <c r="J7" s="341"/>
      <c r="K7" s="341"/>
      <c r="L7" s="341"/>
      <c r="M7" s="341"/>
      <c r="N7" s="341"/>
      <c r="O7" s="341"/>
      <c r="P7" s="341"/>
      <c r="Q7" s="341"/>
      <c r="R7" s="341"/>
    </row>
    <row r="8" spans="1:18" s="97" customFormat="1" ht="12.75" customHeight="1" x14ac:dyDescent="0.25">
      <c r="A8" s="100"/>
      <c r="B8" s="391" t="s">
        <v>381</v>
      </c>
      <c r="C8" s="391"/>
      <c r="D8" s="391"/>
      <c r="E8" s="391"/>
      <c r="F8" s="106"/>
      <c r="G8" s="161"/>
      <c r="H8" s="340"/>
      <c r="I8" s="341"/>
      <c r="J8" s="341"/>
      <c r="K8" s="341"/>
      <c r="L8" s="341"/>
      <c r="M8" s="341"/>
      <c r="N8" s="341"/>
      <c r="O8" s="341"/>
      <c r="P8" s="341"/>
      <c r="Q8" s="341"/>
      <c r="R8" s="341"/>
    </row>
    <row r="9" spans="1:18" s="97" customFormat="1" ht="12.75" customHeight="1" x14ac:dyDescent="0.3">
      <c r="A9" s="100"/>
      <c r="B9" s="100"/>
      <c r="C9" s="106"/>
      <c r="D9" s="107"/>
      <c r="E9" s="108"/>
      <c r="F9" s="107"/>
      <c r="G9" s="161"/>
      <c r="H9" s="340"/>
      <c r="I9" s="341"/>
      <c r="J9" s="341"/>
      <c r="K9" s="341"/>
      <c r="L9" s="341"/>
      <c r="M9" s="341"/>
      <c r="N9" s="341"/>
      <c r="O9" s="341"/>
      <c r="P9" s="341"/>
      <c r="Q9" s="341"/>
      <c r="R9" s="341"/>
    </row>
    <row r="10" spans="1:18" ht="16" thickBot="1" x14ac:dyDescent="0.4">
      <c r="A10" s="92"/>
      <c r="B10" s="109" t="s">
        <v>144</v>
      </c>
      <c r="C10" s="109"/>
      <c r="D10" s="109"/>
      <c r="E10" s="109"/>
      <c r="F10" s="109"/>
    </row>
    <row r="11" spans="1:18" ht="12.75" customHeight="1" x14ac:dyDescent="0.35">
      <c r="A11" s="92"/>
      <c r="B11" s="110" t="s">
        <v>145</v>
      </c>
      <c r="C11" s="29"/>
      <c r="D11" s="111"/>
      <c r="E11" s="111"/>
      <c r="F11" s="112"/>
    </row>
    <row r="12" spans="1:18" ht="12.75" customHeight="1" x14ac:dyDescent="0.35">
      <c r="A12" s="92"/>
      <c r="B12" s="113" t="s">
        <v>146</v>
      </c>
      <c r="C12" s="30"/>
      <c r="D12" s="114"/>
      <c r="E12" s="114"/>
      <c r="F12" s="115"/>
    </row>
    <row r="13" spans="1:18"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56"/>
      <c r="E13" s="156"/>
      <c r="F13" s="157"/>
    </row>
    <row r="14" spans="1:18"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8"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8" ht="12.75" customHeight="1" x14ac:dyDescent="0.35">
      <c r="A16" s="92"/>
      <c r="B16" s="113" t="s">
        <v>382</v>
      </c>
      <c r="C16" s="31"/>
      <c r="D16" s="119"/>
      <c r="E16" s="119"/>
      <c r="F16" s="120"/>
    </row>
    <row r="17" spans="1:22" ht="12.75" customHeight="1" thickBot="1" x14ac:dyDescent="0.4">
      <c r="A17" s="92"/>
      <c r="B17" s="121" t="s">
        <v>383</v>
      </c>
      <c r="C17" s="153" t="str">
        <f>IF(COUNTIF(C39:C43,"YES")=4,"YES","NO")</f>
        <v>NO</v>
      </c>
      <c r="D17" s="154"/>
      <c r="E17" s="154"/>
      <c r="F17" s="155"/>
    </row>
    <row r="18" spans="1:22" ht="27" customHeight="1" x14ac:dyDescent="0.35">
      <c r="A18" s="92"/>
      <c r="B18" s="125"/>
      <c r="C18" s="125"/>
      <c r="D18" s="125"/>
      <c r="E18" s="125"/>
      <c r="F18" s="125"/>
      <c r="G18" s="162"/>
      <c r="P18" s="341"/>
      <c r="Q18" s="341"/>
      <c r="R18" s="341"/>
      <c r="S18" s="97"/>
      <c r="T18" s="97"/>
      <c r="U18" s="97"/>
      <c r="V18" s="97"/>
    </row>
    <row r="19" spans="1:22" ht="12.75" customHeight="1" x14ac:dyDescent="0.35">
      <c r="A19" s="92"/>
      <c r="B19" s="126"/>
      <c r="C19" s="2"/>
      <c r="D19" s="127"/>
      <c r="E19" s="127"/>
      <c r="F19" s="127"/>
      <c r="G19" s="162"/>
      <c r="P19" s="341"/>
      <c r="Q19" s="341"/>
      <c r="R19" s="341"/>
      <c r="S19" s="97"/>
      <c r="T19" s="97"/>
      <c r="U19" s="97"/>
      <c r="V19" s="97"/>
    </row>
    <row r="20" spans="1:22" ht="12.75" customHeight="1" x14ac:dyDescent="0.35">
      <c r="A20" s="92"/>
      <c r="B20" s="128"/>
      <c r="C20" s="129"/>
      <c r="D20" s="130"/>
      <c r="E20" s="130"/>
      <c r="F20" s="130"/>
    </row>
    <row r="21" spans="1:22" ht="12.75" customHeight="1" x14ac:dyDescent="0.35">
      <c r="A21" s="92"/>
      <c r="B21" s="107"/>
      <c r="C21" s="131"/>
      <c r="D21" s="132"/>
      <c r="E21" s="133"/>
      <c r="F21" s="132"/>
    </row>
    <row r="22" spans="1:22" ht="16" thickBot="1" x14ac:dyDescent="0.4">
      <c r="A22" s="92"/>
      <c r="B22" s="109" t="s">
        <v>151</v>
      </c>
      <c r="C22" s="109"/>
      <c r="D22" s="109"/>
      <c r="E22" s="109"/>
      <c r="F22" s="109"/>
    </row>
    <row r="23" spans="1:22" ht="12.75" customHeight="1" x14ac:dyDescent="0.35">
      <c r="A23" s="92"/>
      <c r="B23" s="110" t="s">
        <v>152</v>
      </c>
      <c r="C23" s="29"/>
      <c r="D23" s="111"/>
      <c r="E23" s="111"/>
      <c r="F23" s="112"/>
    </row>
    <row r="24" spans="1:22" ht="12.75" customHeight="1" x14ac:dyDescent="0.35">
      <c r="A24" s="92"/>
      <c r="B24" s="175" t="s">
        <v>153</v>
      </c>
      <c r="C24" s="30"/>
      <c r="D24" s="114"/>
      <c r="E24" s="114"/>
      <c r="F24" s="115"/>
    </row>
    <row r="25" spans="1:22" ht="12.75" customHeight="1" x14ac:dyDescent="0.35">
      <c r="A25" s="92"/>
      <c r="B25" s="175" t="s">
        <v>154</v>
      </c>
      <c r="C25" s="30"/>
      <c r="D25" s="114"/>
      <c r="E25" s="114"/>
      <c r="F25" s="115"/>
    </row>
    <row r="26" spans="1:22" ht="12.75" customHeight="1" x14ac:dyDescent="0.35">
      <c r="A26" s="92"/>
      <c r="B26" s="175" t="s">
        <v>155</v>
      </c>
      <c r="C26" s="30"/>
      <c r="D26" s="114"/>
      <c r="E26" s="114"/>
      <c r="F26" s="115"/>
    </row>
    <row r="27" spans="1:22" ht="12.75" customHeight="1" x14ac:dyDescent="0.35">
      <c r="A27" s="92"/>
      <c r="B27" s="175" t="s">
        <v>148</v>
      </c>
      <c r="C27" s="30"/>
      <c r="D27" s="114"/>
      <c r="E27" s="114"/>
      <c r="F27" s="115"/>
    </row>
    <row r="28" spans="1:22" ht="12.75" customHeight="1" x14ac:dyDescent="0.35">
      <c r="A28" s="92"/>
      <c r="B28" s="175" t="s">
        <v>384</v>
      </c>
      <c r="C28" s="31"/>
      <c r="D28" s="119"/>
      <c r="E28" s="119"/>
      <c r="F28" s="120"/>
    </row>
    <row r="29" spans="1:22" ht="12.75" customHeight="1" x14ac:dyDescent="0.35">
      <c r="A29" s="92"/>
      <c r="B29" s="113" t="s">
        <v>385</v>
      </c>
      <c r="C29" s="116" t="str">
        <f>IF(COUNTIF(E39:E43,"YES")=4,IF(C17="YES","YES","NO"),IF(COUNTIF(E39:E43,"NO")&gt;0,"NO",""))</f>
        <v/>
      </c>
      <c r="D29" s="117"/>
      <c r="E29" s="117"/>
      <c r="F29" s="118"/>
    </row>
    <row r="30" spans="1:22" ht="27" customHeight="1" x14ac:dyDescent="0.35">
      <c r="A30" s="92"/>
      <c r="B30" s="125"/>
      <c r="C30" s="125"/>
      <c r="D30" s="125"/>
      <c r="E30" s="125"/>
      <c r="F30" s="125"/>
    </row>
    <row r="31" spans="1:22" ht="12.75" customHeight="1" x14ac:dyDescent="0.35">
      <c r="A31" s="92"/>
      <c r="B31" s="126"/>
      <c r="C31" s="2"/>
      <c r="D31" s="127"/>
      <c r="E31" s="127"/>
      <c r="F31" s="127"/>
    </row>
    <row r="32" spans="1:22" ht="10.15" customHeight="1" x14ac:dyDescent="0.35">
      <c r="A32" s="92"/>
      <c r="B32" s="128"/>
      <c r="C32" s="129"/>
      <c r="D32" s="130"/>
      <c r="E32" s="130"/>
      <c r="F32" s="130"/>
    </row>
    <row r="33" spans="1:15" ht="22.15" customHeight="1" x14ac:dyDescent="0.35">
      <c r="A33" s="92"/>
      <c r="B33" s="107"/>
      <c r="C33" s="131"/>
      <c r="D33" s="132"/>
      <c r="E33" s="133"/>
      <c r="F33" s="132"/>
    </row>
    <row r="34" spans="1:15" ht="10.15" customHeight="1" x14ac:dyDescent="0.35">
      <c r="A34" s="92"/>
      <c r="B34" s="136" t="s">
        <v>158</v>
      </c>
      <c r="C34" s="137"/>
      <c r="D34" s="137"/>
      <c r="E34" s="137"/>
      <c r="F34" s="137"/>
    </row>
    <row r="35" spans="1:15" ht="10.15" customHeight="1" x14ac:dyDescent="0.35">
      <c r="A35" s="92"/>
      <c r="B35" s="138" t="s">
        <v>159</v>
      </c>
      <c r="C35" s="139"/>
      <c r="D35" s="139"/>
      <c r="E35" s="140"/>
      <c r="F35" s="140"/>
      <c r="J35" s="341">
        <f>COUNTIF(H39:H43, "")</f>
        <v>0</v>
      </c>
    </row>
    <row r="36" spans="1:15" ht="15" x14ac:dyDescent="0.35">
      <c r="A36" s="92"/>
      <c r="B36" s="141" t="s">
        <v>386</v>
      </c>
      <c r="C36" s="142"/>
      <c r="D36" s="142"/>
      <c r="E36" s="143"/>
      <c r="F36" s="143"/>
    </row>
    <row r="37" spans="1:15" ht="15" x14ac:dyDescent="0.35">
      <c r="A37" s="92"/>
      <c r="B37" s="144" t="s">
        <v>161</v>
      </c>
      <c r="C37" s="145" t="s">
        <v>162</v>
      </c>
      <c r="D37" s="145" t="s">
        <v>163</v>
      </c>
      <c r="E37" s="145" t="s">
        <v>164</v>
      </c>
      <c r="F37" s="146" t="s">
        <v>165</v>
      </c>
    </row>
    <row r="38" spans="1:15" ht="15" x14ac:dyDescent="0.35">
      <c r="A38" s="92"/>
      <c r="B38" s="250" t="s">
        <v>387</v>
      </c>
      <c r="C38" s="3"/>
      <c r="D38" s="3"/>
      <c r="E38" s="3"/>
      <c r="F38" s="4"/>
      <c r="J38" s="341">
        <f>COUNTIF(G:G,"*")</f>
        <v>4</v>
      </c>
    </row>
    <row r="39" spans="1:15" ht="39" x14ac:dyDescent="0.35">
      <c r="A39" s="92"/>
      <c r="B39" s="5" t="s">
        <v>388</v>
      </c>
      <c r="C39" s="6"/>
      <c r="D39" s="7"/>
      <c r="E39" s="6"/>
      <c r="F39" s="7"/>
      <c r="G39" s="161" t="s">
        <v>168</v>
      </c>
      <c r="H39" s="340" t="str">
        <f>IF(C39="YES",IF(E39="NO",G39,""),G39)</f>
        <v>1A</v>
      </c>
      <c r="J39" s="341" t="str">
        <f>CONCATENATE(H39,H40,H42,H43)</f>
        <v>1A1B2A2B</v>
      </c>
      <c r="K39" s="342" t="str">
        <f>HYPERLINK("#'Self Assessment Summary'!E16","Hyperlink to the Element on the SA Summary Worksheet")</f>
        <v>Hyperlink to the Element on the SA Summary Worksheet</v>
      </c>
    </row>
    <row r="40" spans="1:15" ht="39" x14ac:dyDescent="0.35">
      <c r="A40" s="92"/>
      <c r="B40" s="5" t="s">
        <v>389</v>
      </c>
      <c r="C40" s="6"/>
      <c r="D40" s="7"/>
      <c r="E40" s="6"/>
      <c r="F40" s="7"/>
      <c r="G40" s="161" t="s">
        <v>170</v>
      </c>
      <c r="H40" s="340" t="str">
        <f t="shared" ref="H40:H43" si="0">IF(C40="YES",IF(E40="NO",G40,""),G40)</f>
        <v>1B</v>
      </c>
      <c r="K40" s="342" t="str">
        <f>HYPERLINK("#'Self Assessment Summary'!F16","Hyperlink to the Element on the SA Summary Worksheet")</f>
        <v>Hyperlink to the Element on the SA Summary Worksheet</v>
      </c>
    </row>
    <row r="41" spans="1:15" ht="15" x14ac:dyDescent="0.35">
      <c r="A41" s="92"/>
      <c r="B41" s="250" t="s">
        <v>390</v>
      </c>
      <c r="C41" s="3"/>
      <c r="D41" s="3"/>
      <c r="E41" s="3"/>
      <c r="F41" s="4"/>
      <c r="H41" s="340">
        <f t="shared" si="0"/>
        <v>0</v>
      </c>
    </row>
    <row r="42" spans="1:15" ht="65" x14ac:dyDescent="0.35">
      <c r="A42" s="92"/>
      <c r="B42" s="5" t="s">
        <v>391</v>
      </c>
      <c r="C42" s="6"/>
      <c r="D42" s="7"/>
      <c r="E42" s="6"/>
      <c r="F42" s="7"/>
      <c r="G42" s="161" t="s">
        <v>176</v>
      </c>
      <c r="H42" s="340" t="str">
        <f t="shared" si="0"/>
        <v>2A</v>
      </c>
      <c r="K42" s="342" t="str">
        <f>HYPERLINK("#'Self Assessment Summary'!G16","Hyperlink to the Element on the SA Summary Worksheet")</f>
        <v>Hyperlink to the Element on the SA Summary Worksheet</v>
      </c>
    </row>
    <row r="43" spans="1:15" ht="67.5" customHeight="1" x14ac:dyDescent="0.35">
      <c r="A43" s="92"/>
      <c r="B43" s="5" t="s">
        <v>392</v>
      </c>
      <c r="C43" s="6"/>
      <c r="D43" s="7"/>
      <c r="E43" s="6"/>
      <c r="F43" s="7"/>
      <c r="G43" s="161" t="s">
        <v>202</v>
      </c>
      <c r="H43" s="340" t="str">
        <f t="shared" si="0"/>
        <v>2B</v>
      </c>
      <c r="K43" s="342" t="str">
        <f>HYPERLINK("#'Self Assessment Summary'!H16","Hyperlink to the Element on the SA Summary Worksheet")</f>
        <v>Hyperlink to the Element on the SA Summary Worksheet</v>
      </c>
    </row>
    <row r="44" spans="1:15" ht="15.5" x14ac:dyDescent="0.35">
      <c r="A44" s="92"/>
      <c r="B44" s="147" t="s">
        <v>183</v>
      </c>
      <c r="C44" s="148"/>
      <c r="D44" s="148"/>
      <c r="E44" s="148"/>
      <c r="F44" s="149"/>
    </row>
    <row r="45" spans="1:15" ht="184.5" customHeight="1" x14ac:dyDescent="0.35">
      <c r="A45" s="92"/>
      <c r="B45" s="386"/>
      <c r="C45" s="387"/>
      <c r="D45" s="387"/>
      <c r="E45" s="387"/>
      <c r="F45" s="388"/>
    </row>
    <row r="46" spans="1:15" ht="14.5" hidden="1" x14ac:dyDescent="0.35">
      <c r="A46" s="150" t="s">
        <v>35</v>
      </c>
      <c r="G46" s="162"/>
      <c r="M46" s="343"/>
      <c r="N46" s="343"/>
      <c r="O46" s="343"/>
    </row>
    <row r="47" spans="1:15" ht="14.5" hidden="1" x14ac:dyDescent="0.35">
      <c r="A47" s="150" t="s">
        <v>184</v>
      </c>
      <c r="G47" s="162"/>
      <c r="M47" s="343"/>
      <c r="N47" s="343"/>
      <c r="O47" s="343"/>
    </row>
    <row r="48" spans="1:15" ht="14.5" hidden="1" x14ac:dyDescent="0.35">
      <c r="A48" s="150" t="s">
        <v>393</v>
      </c>
      <c r="G48" s="162"/>
      <c r="M48" s="343"/>
      <c r="N48" s="343"/>
      <c r="O48" s="343"/>
    </row>
    <row r="49" spans="1:22" ht="14.5" hidden="1" x14ac:dyDescent="0.35">
      <c r="A49" s="150" t="s">
        <v>394</v>
      </c>
      <c r="G49" s="162"/>
      <c r="P49" s="341"/>
      <c r="Q49" s="341"/>
      <c r="R49" s="341"/>
      <c r="S49" s="97"/>
      <c r="T49" s="97"/>
      <c r="U49" s="97"/>
      <c r="V49" s="97"/>
    </row>
  </sheetData>
  <sheetProtection formatRows="0"/>
  <mergeCells count="3">
    <mergeCell ref="B45:F45"/>
    <mergeCell ref="B6:E6"/>
    <mergeCell ref="B8:E8"/>
  </mergeCells>
  <dataValidations count="3">
    <dataValidation type="date" allowBlank="1" showInputMessage="1" showErrorMessage="1" errorTitle="Date Only" error="Please enter a correctly formatted date (MM/DD/YYYY) in this cell." promptTitle="Date Only" prompt="Please enter a correctly formatted date (MM/DD/YYYY) in this cell." sqref="C28 C16" xr:uid="{BB5E120F-42A5-486E-A3C7-189735844C82}">
      <formula1>36526</formula1>
      <formula2>73051</formula2>
    </dataValidation>
    <dataValidation type="list" allowBlank="1" showInputMessage="1" showErrorMessage="1" sqref="E39:E40 C39:C40 E42:E43 C42:C43" xr:uid="{D83BE3A7-FC0E-4D6F-A8AC-725AC523F9A8}">
      <formula1>$B$34:$B$35</formula1>
    </dataValidation>
    <dataValidation type="textLength" allowBlank="1" showInputMessage="1" showErrorMessage="1" sqref="B38:B44 C13:C15 C17 C29 G1:G1048576" xr:uid="{4FBC1C99-3D5C-46CD-BFCC-7218B4134CE4}">
      <formula1>3000</formula1>
      <formula2>10000</formula2>
    </dataValidation>
  </dataValidations>
  <hyperlinks>
    <hyperlink ref="B6" r:id="rId1" xr:uid="{03984089-3461-4F21-95E6-E9F95F8C6990}"/>
    <hyperlink ref="B8" r:id="rId2" xr:uid="{F947D551-7E5A-4222-BB82-82D13D6FDD9D}"/>
  </hyperlinks>
  <pageMargins left="0.3" right="0.3" top="0.75" bottom="0.75" header="0.3" footer="0.2"/>
  <pageSetup orientation="landscape" r:id="rId3"/>
  <headerFooter>
    <oddFooter>&amp;L&amp;"-,Italic"&amp;K01+049&amp;F&amp;C&amp;"-,Italic"&amp;K01+049&amp;A&amp;R&amp;"-,Italic"&amp;K01+049&amp;P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V47"/>
  <sheetViews>
    <sheetView topLeftCell="A40" zoomScale="136" zoomScaleNormal="136" workbookViewId="0">
      <selection activeCell="B41" sqref="B41"/>
    </sheetView>
  </sheetViews>
  <sheetFormatPr defaultColWidth="0" defaultRowHeight="0" customHeight="1" zeroHeight="1" x14ac:dyDescent="0.35"/>
  <cols>
    <col min="1" max="1" width="1.26953125" style="98" customWidth="1"/>
    <col min="2" max="2" width="53.7265625" style="98" customWidth="1"/>
    <col min="3" max="3" width="12.453125" style="98" customWidth="1"/>
    <col min="4" max="4" width="28.7265625" style="98" customWidth="1"/>
    <col min="5" max="5" width="10.7265625" style="98" customWidth="1"/>
    <col min="6" max="6" width="28.7265625" style="98" customWidth="1"/>
    <col min="7" max="7" width="2" style="332" customWidth="1"/>
    <col min="8" max="8" width="9.26953125" style="344" hidden="1" customWidth="1"/>
    <col min="9" max="10" width="9.26953125" style="345" hidden="1" customWidth="1"/>
    <col min="11" max="11" width="20.7265625" style="345" hidden="1" customWidth="1"/>
    <col min="12" max="14" width="9.26953125" style="97" hidden="1" customWidth="1"/>
    <col min="15" max="20" width="9.26953125" style="98" hidden="1" customWidth="1"/>
    <col min="21" max="16384" width="9.1796875" style="98" hidden="1"/>
  </cols>
  <sheetData>
    <row r="1" spans="1:11" ht="20" x14ac:dyDescent="0.35">
      <c r="A1" s="92"/>
      <c r="B1" s="93" t="s">
        <v>395</v>
      </c>
      <c r="C1" s="99"/>
      <c r="D1" s="99"/>
      <c r="E1" s="99"/>
      <c r="F1" s="99"/>
      <c r="K1" s="346" t="str">
        <f>HYPERLINK("#'Self Assessment Summary'!A17:T17","Hyperlink to the SA Summary Worksheett")</f>
        <v>Hyperlink to the SA Summary Worksheett</v>
      </c>
    </row>
    <row r="2" spans="1:11" ht="17.5" x14ac:dyDescent="0.35">
      <c r="A2" s="92"/>
      <c r="B2" s="99" t="s">
        <v>138</v>
      </c>
      <c r="C2" s="99"/>
      <c r="D2" s="99"/>
      <c r="E2" s="99"/>
      <c r="F2" s="99"/>
      <c r="K2" s="346"/>
    </row>
    <row r="3" spans="1:11" ht="17.5" x14ac:dyDescent="0.35">
      <c r="A3" s="92"/>
      <c r="B3" s="99" t="s">
        <v>139</v>
      </c>
      <c r="C3" s="99"/>
      <c r="D3" s="99"/>
      <c r="E3" s="99"/>
      <c r="F3" s="99"/>
      <c r="K3" s="346"/>
    </row>
    <row r="4" spans="1:11" s="97" customFormat="1" ht="13" x14ac:dyDescent="0.25">
      <c r="A4" s="100"/>
      <c r="B4" s="101"/>
      <c r="C4" s="101"/>
      <c r="D4" s="101"/>
      <c r="E4" s="101"/>
      <c r="F4" s="101"/>
      <c r="G4" s="332"/>
      <c r="H4" s="344"/>
      <c r="I4" s="345"/>
      <c r="J4" s="345"/>
      <c r="K4" s="346"/>
    </row>
    <row r="5" spans="1:11" s="97" customFormat="1" ht="13" x14ac:dyDescent="0.25">
      <c r="A5" s="100"/>
      <c r="B5" s="100" t="s">
        <v>396</v>
      </c>
      <c r="C5" s="102"/>
      <c r="D5" s="102"/>
      <c r="E5" s="102"/>
      <c r="F5" s="102"/>
      <c r="G5" s="95"/>
      <c r="H5" s="345"/>
      <c r="I5" s="345"/>
      <c r="J5" s="345"/>
      <c r="K5" s="345"/>
    </row>
    <row r="6" spans="1:11" s="97" customFormat="1" ht="13" x14ac:dyDescent="0.25">
      <c r="A6" s="100"/>
      <c r="B6" s="382" t="s">
        <v>397</v>
      </c>
      <c r="C6" s="382"/>
      <c r="D6" s="382"/>
      <c r="E6" s="382"/>
      <c r="F6" s="102"/>
      <c r="G6" s="95"/>
      <c r="H6" s="345"/>
      <c r="I6" s="345"/>
      <c r="J6" s="345"/>
      <c r="K6" s="345"/>
    </row>
    <row r="7" spans="1:11" s="97" customFormat="1" ht="12.75" customHeight="1" x14ac:dyDescent="0.25">
      <c r="A7" s="100"/>
      <c r="B7" s="100" t="s">
        <v>142</v>
      </c>
      <c r="C7" s="106"/>
      <c r="D7" s="106"/>
      <c r="E7" s="106"/>
      <c r="F7" s="106"/>
      <c r="G7" s="332"/>
      <c r="H7" s="344"/>
      <c r="I7" s="345"/>
      <c r="J7" s="345"/>
      <c r="K7" s="345"/>
    </row>
    <row r="8" spans="1:11" s="97" customFormat="1" ht="12.75" customHeight="1" x14ac:dyDescent="0.25">
      <c r="A8" s="100"/>
      <c r="B8" s="391" t="s">
        <v>398</v>
      </c>
      <c r="C8" s="391"/>
      <c r="D8" s="391"/>
      <c r="E8" s="391"/>
      <c r="F8" s="106"/>
      <c r="G8" s="332"/>
      <c r="H8" s="344"/>
      <c r="I8" s="345"/>
      <c r="J8" s="345"/>
      <c r="K8" s="345"/>
    </row>
    <row r="9" spans="1:11" s="97" customFormat="1" ht="12.75" customHeight="1" x14ac:dyDescent="0.3">
      <c r="A9" s="100"/>
      <c r="B9" s="100"/>
      <c r="C9" s="106"/>
      <c r="D9" s="107"/>
      <c r="E9" s="108"/>
      <c r="F9" s="107"/>
      <c r="G9" s="332"/>
      <c r="H9" s="344"/>
      <c r="I9" s="345"/>
      <c r="J9" s="345"/>
      <c r="K9" s="345"/>
    </row>
    <row r="10" spans="1:11" ht="16" thickBot="1" x14ac:dyDescent="0.4">
      <c r="A10" s="92"/>
      <c r="B10" s="109" t="s">
        <v>144</v>
      </c>
      <c r="C10" s="109"/>
      <c r="D10" s="109"/>
      <c r="E10" s="109"/>
      <c r="F10" s="109"/>
    </row>
    <row r="11" spans="1:11" ht="12.75" customHeight="1" x14ac:dyDescent="0.35">
      <c r="A11" s="92"/>
      <c r="B11" s="110" t="s">
        <v>145</v>
      </c>
      <c r="C11" s="29"/>
      <c r="D11" s="111"/>
      <c r="E11" s="111"/>
      <c r="F11" s="112"/>
    </row>
    <row r="12" spans="1:11" ht="12.75" customHeight="1" x14ac:dyDescent="0.35">
      <c r="A12" s="92"/>
      <c r="B12" s="113" t="s">
        <v>146</v>
      </c>
      <c r="C12" s="30"/>
      <c r="D12" s="114"/>
      <c r="E12" s="114"/>
      <c r="F12" s="115"/>
    </row>
    <row r="13" spans="1:11" ht="12.75" customHeight="1" x14ac:dyDescent="0.35">
      <c r="A13" s="92"/>
      <c r="B13" s="113" t="s">
        <v>147</v>
      </c>
      <c r="C13" s="217" t="str">
        <f>IF('Self-Assessment Summary'!D7="","Enter your jurisdiction's name on the 'Self-Assessment Summary' worksheet.",'Self-Assessment Summary'!D7)</f>
        <v>Enter your jurisdiction's name on the 'Self-Assessment Summary' worksheet.</v>
      </c>
      <c r="D13" s="117"/>
      <c r="E13" s="117"/>
      <c r="F13" s="118"/>
    </row>
    <row r="14" spans="1:11" ht="12.75" customHeight="1" x14ac:dyDescent="0.35">
      <c r="A14" s="92"/>
      <c r="B14" s="113" t="s">
        <v>21</v>
      </c>
      <c r="C14" s="30" t="str">
        <f>IF('Self-Assessment Summary'!D8="","Enter your jurisdiction's address on the 'Self-Assessment Summary' worksheet.",'Self-Assessment Summary'!D8)</f>
        <v>Enter your jurisdiction's address on the 'Self-Assessment Summary' worksheet.</v>
      </c>
      <c r="D14" s="114"/>
      <c r="E14" s="114"/>
      <c r="F14" s="115"/>
    </row>
    <row r="15" spans="1:11" ht="12.75" customHeight="1" x14ac:dyDescent="0.35">
      <c r="A15" s="92"/>
      <c r="B15" s="113" t="s">
        <v>148</v>
      </c>
      <c r="C15" s="30" t="str">
        <f>IF('Self-Assessment Summary'!D9="","Enter your jurisdiction's phone number and email on the 'Self-Assessment Summary' worksheet.",'Self-Assessment Summary'!D9)</f>
        <v>Enter your jurisdiction's phone number and email on the 'Self-Assessment Summary' worksheet.</v>
      </c>
      <c r="D15" s="114"/>
      <c r="E15" s="114"/>
      <c r="F15" s="115"/>
    </row>
    <row r="16" spans="1:11" ht="12.75" customHeight="1" x14ac:dyDescent="0.35">
      <c r="A16" s="92"/>
      <c r="B16" s="113" t="s">
        <v>399</v>
      </c>
      <c r="C16" s="31"/>
      <c r="D16" s="119"/>
      <c r="E16" s="119"/>
      <c r="F16" s="120"/>
    </row>
    <row r="17" spans="1:22" ht="12.75" customHeight="1" thickBot="1" x14ac:dyDescent="0.4">
      <c r="A17" s="92"/>
      <c r="B17" s="121" t="s">
        <v>400</v>
      </c>
      <c r="C17" s="153" t="str">
        <f>IF(COUNTIF(C39:C41,"YES")=2,"YES","NO")</f>
        <v>NO</v>
      </c>
      <c r="D17" s="154"/>
      <c r="E17" s="154"/>
      <c r="F17" s="155"/>
    </row>
    <row r="18" spans="1:22" ht="27" customHeight="1" x14ac:dyDescent="0.35">
      <c r="A18" s="92"/>
      <c r="B18" s="125"/>
      <c r="C18" s="125"/>
      <c r="D18" s="125"/>
      <c r="E18" s="125"/>
      <c r="F18" s="125"/>
      <c r="G18" s="95"/>
      <c r="O18" s="97"/>
      <c r="P18" s="97"/>
      <c r="Q18" s="97"/>
      <c r="R18" s="97"/>
      <c r="S18" s="97"/>
      <c r="T18" s="97"/>
      <c r="U18" s="97"/>
      <c r="V18" s="97"/>
    </row>
    <row r="19" spans="1:22" ht="12.75" customHeight="1" x14ac:dyDescent="0.35">
      <c r="A19" s="92"/>
      <c r="B19" s="126"/>
      <c r="C19" s="2"/>
      <c r="D19" s="127"/>
      <c r="E19" s="127"/>
      <c r="F19" s="127"/>
      <c r="G19" s="95"/>
      <c r="O19" s="97"/>
      <c r="P19" s="97"/>
      <c r="Q19" s="97"/>
      <c r="R19" s="97"/>
      <c r="S19" s="97"/>
      <c r="T19" s="97"/>
      <c r="U19" s="97"/>
      <c r="V19" s="97"/>
    </row>
    <row r="20" spans="1:22" ht="12.75" customHeight="1" x14ac:dyDescent="0.35">
      <c r="A20" s="92"/>
      <c r="B20" s="128"/>
      <c r="C20" s="129"/>
      <c r="D20" s="130"/>
      <c r="E20" s="130"/>
      <c r="F20" s="130"/>
    </row>
    <row r="21" spans="1:22" ht="12.75" customHeight="1" x14ac:dyDescent="0.35">
      <c r="A21" s="92"/>
      <c r="B21" s="107"/>
      <c r="C21" s="131"/>
      <c r="D21" s="132"/>
      <c r="E21" s="133"/>
      <c r="F21" s="132"/>
    </row>
    <row r="22" spans="1:22" ht="16" thickBot="1" x14ac:dyDescent="0.4">
      <c r="A22" s="92"/>
      <c r="B22" s="109" t="s">
        <v>151</v>
      </c>
      <c r="C22" s="109"/>
      <c r="D22" s="109"/>
      <c r="E22" s="109"/>
      <c r="F22" s="109"/>
    </row>
    <row r="23" spans="1:22" ht="12.75" customHeight="1" x14ac:dyDescent="0.35">
      <c r="A23" s="92"/>
      <c r="B23" s="110" t="s">
        <v>152</v>
      </c>
      <c r="C23" s="29"/>
      <c r="D23" s="111"/>
      <c r="E23" s="111"/>
      <c r="F23" s="112"/>
    </row>
    <row r="24" spans="1:22" ht="12.75" customHeight="1" x14ac:dyDescent="0.35">
      <c r="A24" s="92"/>
      <c r="B24" s="113" t="s">
        <v>153</v>
      </c>
      <c r="C24" s="30"/>
      <c r="D24" s="114"/>
      <c r="E24" s="114"/>
      <c r="F24" s="115"/>
    </row>
    <row r="25" spans="1:22" ht="12.75" customHeight="1" x14ac:dyDescent="0.35">
      <c r="A25" s="92"/>
      <c r="B25" s="113" t="s">
        <v>154</v>
      </c>
      <c r="C25" s="30"/>
      <c r="D25" s="114"/>
      <c r="E25" s="114"/>
      <c r="F25" s="115"/>
    </row>
    <row r="26" spans="1:22" ht="12.75" customHeight="1" x14ac:dyDescent="0.35">
      <c r="A26" s="92"/>
      <c r="B26" s="113" t="s">
        <v>155</v>
      </c>
      <c r="C26" s="30"/>
      <c r="D26" s="114"/>
      <c r="E26" s="114"/>
      <c r="F26" s="115"/>
    </row>
    <row r="27" spans="1:22" ht="12.75" customHeight="1" x14ac:dyDescent="0.35">
      <c r="A27" s="92"/>
      <c r="B27" s="113" t="s">
        <v>148</v>
      </c>
      <c r="C27" s="30"/>
      <c r="D27" s="114"/>
      <c r="E27" s="114"/>
      <c r="F27" s="115"/>
    </row>
    <row r="28" spans="1:22" ht="12.75" customHeight="1" x14ac:dyDescent="0.35">
      <c r="A28" s="92"/>
      <c r="B28" s="113" t="s">
        <v>401</v>
      </c>
      <c r="C28" s="31"/>
      <c r="D28" s="119"/>
      <c r="E28" s="119"/>
      <c r="F28" s="120"/>
    </row>
    <row r="29" spans="1:22" ht="12.75" customHeight="1" x14ac:dyDescent="0.35">
      <c r="A29" s="92"/>
      <c r="B29" s="113" t="s">
        <v>402</v>
      </c>
      <c r="C29" s="116" t="str">
        <f>IF(COUNTIF(E39:E41,"YES")=2,IF(C17="YES","YES","NO"),IF(COUNTIF(E39:E41,"NO")&gt;0,"NO",""))</f>
        <v/>
      </c>
      <c r="D29" s="156"/>
      <c r="E29" s="156"/>
      <c r="F29" s="157"/>
    </row>
    <row r="30" spans="1:22" ht="27" customHeight="1" x14ac:dyDescent="0.35">
      <c r="A30" s="92"/>
      <c r="B30" s="125"/>
      <c r="C30" s="125"/>
      <c r="D30" s="125"/>
      <c r="E30" s="125"/>
      <c r="F30" s="125"/>
    </row>
    <row r="31" spans="1:22" ht="12.75" customHeight="1" x14ac:dyDescent="0.35">
      <c r="A31" s="92"/>
      <c r="B31" s="126"/>
      <c r="C31" s="2"/>
      <c r="D31" s="127"/>
      <c r="E31" s="127"/>
      <c r="F31" s="127"/>
    </row>
    <row r="32" spans="1:22" ht="10.15" customHeight="1" x14ac:dyDescent="0.35">
      <c r="A32" s="92"/>
      <c r="B32" s="128"/>
      <c r="C32" s="129"/>
      <c r="D32" s="130"/>
      <c r="E32" s="130"/>
      <c r="F32" s="130"/>
    </row>
    <row r="33" spans="1:22" ht="10.15" customHeight="1" x14ac:dyDescent="0.35">
      <c r="A33" s="92"/>
      <c r="B33" s="107"/>
      <c r="C33" s="131"/>
      <c r="D33" s="132"/>
      <c r="E33" s="133"/>
      <c r="F33" s="132"/>
    </row>
    <row r="34" spans="1:22" ht="18.399999999999999" customHeight="1" x14ac:dyDescent="0.35">
      <c r="A34" s="92"/>
      <c r="B34" s="136" t="s">
        <v>158</v>
      </c>
      <c r="C34" s="137"/>
      <c r="D34" s="137"/>
      <c r="E34" s="137"/>
      <c r="F34" s="137"/>
    </row>
    <row r="35" spans="1:22" ht="10.15" customHeight="1" x14ac:dyDescent="0.35">
      <c r="A35" s="92"/>
      <c r="B35" s="138" t="s">
        <v>159</v>
      </c>
      <c r="C35" s="139"/>
      <c r="D35" s="139"/>
      <c r="E35" s="140"/>
      <c r="F35" s="140"/>
      <c r="J35" s="345">
        <f>COUNTIF(H39:H41, "")</f>
        <v>0</v>
      </c>
    </row>
    <row r="36" spans="1:22" ht="15" x14ac:dyDescent="0.35">
      <c r="A36" s="92"/>
      <c r="B36" s="141" t="s">
        <v>403</v>
      </c>
      <c r="C36" s="142"/>
      <c r="D36" s="142"/>
      <c r="E36" s="143"/>
      <c r="F36" s="143"/>
    </row>
    <row r="37" spans="1:22" ht="15" x14ac:dyDescent="0.35">
      <c r="A37" s="92"/>
      <c r="B37" s="144" t="s">
        <v>161</v>
      </c>
      <c r="C37" s="145" t="s">
        <v>162</v>
      </c>
      <c r="D37" s="145" t="s">
        <v>163</v>
      </c>
      <c r="E37" s="145" t="s">
        <v>164</v>
      </c>
      <c r="F37" s="146" t="s">
        <v>165</v>
      </c>
    </row>
    <row r="38" spans="1:22" ht="15" x14ac:dyDescent="0.35">
      <c r="A38" s="92"/>
      <c r="B38" s="250" t="s">
        <v>404</v>
      </c>
      <c r="C38" s="3"/>
      <c r="D38" s="3"/>
      <c r="E38" s="3"/>
      <c r="F38" s="4"/>
      <c r="J38" s="345">
        <f>COUNTIF(G:G,"*")</f>
        <v>2</v>
      </c>
    </row>
    <row r="39" spans="1:22" ht="81.400000000000006" customHeight="1" x14ac:dyDescent="0.35">
      <c r="A39" s="92"/>
      <c r="B39" s="5" t="s">
        <v>405</v>
      </c>
      <c r="C39" s="6"/>
      <c r="D39" s="7"/>
      <c r="E39" s="6"/>
      <c r="F39" s="7"/>
      <c r="G39" s="332" t="s">
        <v>168</v>
      </c>
      <c r="H39" s="344" t="str">
        <f>IF(C39="YES",IF(E39="NO",G39,""),G39)</f>
        <v>1A</v>
      </c>
      <c r="J39" s="345" t="str">
        <f>CONCATENATE(H39,H41)</f>
        <v>1A2A</v>
      </c>
      <c r="K39" s="346" t="str">
        <f>HYPERLINK("#'Self Assessment Summary'!E17","Hyperlink to the Element on the SA Summary Worksheet")</f>
        <v>Hyperlink to the Element on the SA Summary Worksheet</v>
      </c>
    </row>
    <row r="40" spans="1:22" ht="15" x14ac:dyDescent="0.35">
      <c r="A40" s="92"/>
      <c r="B40" s="250" t="s">
        <v>406</v>
      </c>
      <c r="C40" s="3"/>
      <c r="D40" s="3"/>
      <c r="E40" s="3"/>
      <c r="F40" s="4"/>
      <c r="H40" s="344">
        <f t="shared" ref="H40:H41" si="0">IF(C40="YES",IF(E40="NO",G40,""),G40)</f>
        <v>0</v>
      </c>
    </row>
    <row r="41" spans="1:22" ht="117" x14ac:dyDescent="0.35">
      <c r="A41" s="92"/>
      <c r="B41" s="5" t="s">
        <v>407</v>
      </c>
      <c r="C41" s="6"/>
      <c r="D41" s="7"/>
      <c r="E41" s="6"/>
      <c r="F41" s="7"/>
      <c r="G41" s="332" t="s">
        <v>176</v>
      </c>
      <c r="H41" s="344" t="str">
        <f t="shared" si="0"/>
        <v>2A</v>
      </c>
      <c r="K41" s="346" t="str">
        <f>HYPERLINK("#'Self Assessment Summary'!F17","Hyperlink to the Element on the SA Summary Worksheet")</f>
        <v>Hyperlink to the Element on the SA Summary Worksheet</v>
      </c>
    </row>
    <row r="42" spans="1:22" ht="15.5" x14ac:dyDescent="0.35">
      <c r="A42" s="92"/>
      <c r="B42" s="147" t="s">
        <v>183</v>
      </c>
      <c r="C42" s="148"/>
      <c r="D42" s="148"/>
      <c r="E42" s="148"/>
      <c r="F42" s="149"/>
    </row>
    <row r="43" spans="1:22" ht="204.4" customHeight="1" x14ac:dyDescent="0.35">
      <c r="A43" s="92"/>
      <c r="B43" s="386"/>
      <c r="C43" s="387"/>
      <c r="D43" s="387"/>
      <c r="E43" s="387"/>
      <c r="F43" s="388"/>
    </row>
    <row r="44" spans="1:22" ht="14.5" hidden="1" x14ac:dyDescent="0.35">
      <c r="A44" s="150" t="s">
        <v>35</v>
      </c>
      <c r="G44" s="95"/>
      <c r="M44" s="98"/>
      <c r="N44" s="98"/>
    </row>
    <row r="45" spans="1:22" ht="14.5" hidden="1" x14ac:dyDescent="0.35">
      <c r="A45" s="150" t="s">
        <v>184</v>
      </c>
      <c r="G45" s="95"/>
      <c r="M45" s="98"/>
      <c r="N45" s="98"/>
    </row>
    <row r="46" spans="1:22" ht="14.5" hidden="1" x14ac:dyDescent="0.35">
      <c r="A46" s="150" t="s">
        <v>408</v>
      </c>
      <c r="G46" s="95"/>
      <c r="M46" s="98"/>
      <c r="N46" s="98"/>
    </row>
    <row r="47" spans="1:22" ht="14.5" hidden="1" x14ac:dyDescent="0.35">
      <c r="A47" s="150" t="s">
        <v>409</v>
      </c>
      <c r="G47" s="95"/>
      <c r="O47" s="97"/>
      <c r="P47" s="97"/>
      <c r="Q47" s="97"/>
      <c r="R47" s="97"/>
      <c r="S47" s="97"/>
      <c r="T47" s="97"/>
      <c r="U47" s="97"/>
      <c r="V47" s="97"/>
    </row>
  </sheetData>
  <sheetProtection formatRows="0"/>
  <mergeCells count="3">
    <mergeCell ref="B43:F43"/>
    <mergeCell ref="B6:E6"/>
    <mergeCell ref="B8:E8"/>
  </mergeCells>
  <dataValidations count="3">
    <dataValidation type="date" allowBlank="1" showInputMessage="1" showErrorMessage="1" errorTitle="Date Only" error="Please enter a correctly formatted date (MM/DD/YYYY) in this cell." promptTitle="Date Only" prompt="Please enter a correctly formatted date (MM/DD/YYYY) in this cell." sqref="C16 C28" xr:uid="{43EA9E0F-5D5F-441F-95D3-7210D63DAEC0}">
      <formula1>36526</formula1>
      <formula2>73051</formula2>
    </dataValidation>
    <dataValidation type="list" allowBlank="1" showInputMessage="1" showErrorMessage="1" sqref="E39 C41 E41 C39" xr:uid="{CEA8CA0B-D601-400E-8870-80CDEDA8367D}">
      <formula1>$B$34:$B$35</formula1>
    </dataValidation>
    <dataValidation type="textLength" allowBlank="1" showInputMessage="1" showErrorMessage="1" sqref="B38:B42 C13:C15 C17 C29" xr:uid="{7E70C034-288C-463B-81CD-CB6907199CE4}">
      <formula1>3000</formula1>
      <formula2>10000</formula2>
    </dataValidation>
  </dataValidations>
  <hyperlinks>
    <hyperlink ref="B6" r:id="rId1" xr:uid="{A5840418-0C5F-4DE3-8EFA-EB34EAF0DBD9}"/>
    <hyperlink ref="B8" r:id="rId2" xr:uid="{22B44F13-B450-41A4-B175-51DF8786DDAE}"/>
  </hyperlinks>
  <pageMargins left="0.3" right="0.3" top="0.75" bottom="0.75" header="0.3" footer="0.2"/>
  <pageSetup orientation="landscape" r:id="rId3"/>
  <headerFooter>
    <oddFooter>&amp;L&amp;"-,Italic"&amp;K01+049&amp;F&amp;C&amp;"-,Italic"&amp;K01+049&amp;A&amp;R&amp;"-,Italic"&amp;K01+049&amp;P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53849384145C1458AA1B9AEF483B248" ma:contentTypeVersion="18" ma:contentTypeDescription="Create a new document." ma:contentTypeScope="" ma:versionID="59c32350a4047ba6524b8bbc57d947bc">
  <xsd:schema xmlns:xsd="http://www.w3.org/2001/XMLSchema" xmlns:xs="http://www.w3.org/2001/XMLSchema" xmlns:p="http://schemas.microsoft.com/office/2006/metadata/properties" xmlns:ns2="9fef8ad2-bcfb-47fb-931a-428a269e28aa" xmlns:ns3="4cc35429-be57-4cea-944f-1c1414d66674" targetNamespace="http://schemas.microsoft.com/office/2006/metadata/properties" ma:root="true" ma:fieldsID="8eaf26d97d50e0af300af9a75d3f6a37" ns2:_="" ns3:_="">
    <xsd:import namespace="9fef8ad2-bcfb-47fb-931a-428a269e28aa"/>
    <xsd:import namespace="4cc35429-be57-4cea-944f-1c1414d666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ef8ad2-bcfb-47fb-931a-428a269e28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1954b89-974d-4fb2-839d-50e59e9dd0b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c35429-be57-4cea-944f-1c1414d6667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6167c71-39e4-4c9c-9dc2-3fef3c95781d}" ma:internalName="TaxCatchAll" ma:showField="CatchAllData" ma:web="4cc35429-be57-4cea-944f-1c1414d666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fef8ad2-bcfb-47fb-931a-428a269e28aa">
      <Terms xmlns="http://schemas.microsoft.com/office/infopath/2007/PartnerControls"/>
    </lcf76f155ced4ddcb4097134ff3c332f>
    <TaxCatchAll xmlns="4cc35429-be57-4cea-944f-1c1414d6667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234D09-810F-4B55-86CF-DA7480530B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ef8ad2-bcfb-47fb-931a-428a269e28aa"/>
    <ds:schemaRef ds:uri="4cc35429-be57-4cea-944f-1c1414d666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6E3C88-AEF1-43BC-8476-39B260707897}">
  <ds:schemaRefs>
    <ds:schemaRef ds:uri="http://schemas.microsoft.com/office/2006/metadata/properties"/>
    <ds:schemaRef ds:uri="http://schemas.microsoft.com/office/infopath/2007/PartnerControls"/>
    <ds:schemaRef ds:uri="9fef8ad2-bcfb-47fb-931a-428a269e28aa"/>
    <ds:schemaRef ds:uri="4cc35429-be57-4cea-944f-1c1414d66674"/>
  </ds:schemaRefs>
</ds:datastoreItem>
</file>

<file path=customXml/itemProps3.xml><?xml version="1.0" encoding="utf-8"?>
<ds:datastoreItem xmlns:ds="http://schemas.openxmlformats.org/officeDocument/2006/customXml" ds:itemID="{7B2255E5-263A-40A9-9676-CE100F08ECE4}">
  <ds:schemaRefs>
    <ds:schemaRef ds:uri="http://schemas.microsoft.com/sharepoint/v3/contenttype/forms"/>
  </ds:schemaRefs>
</ds:datastoreItem>
</file>

<file path=docMetadata/LabelInfo.xml><?xml version="1.0" encoding="utf-8"?>
<clbl:labelList xmlns:clbl="http://schemas.microsoft.com/office/2020/mipLabelMetadata">
  <clbl:label id="{7d2fdb41-339c-4257-87f2-a665730b31fc}" enabled="0" method="" siteId="{7d2fdb41-339c-4257-87f2-a665730b31f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25</vt:i4>
      </vt:variant>
    </vt:vector>
  </HeadingPairs>
  <TitlesOfParts>
    <vt:vector size="40" baseType="lpstr">
      <vt:lpstr>Instructions</vt:lpstr>
      <vt:lpstr>Self-Assessment Summary</vt:lpstr>
      <vt:lpstr>Standard 1</vt:lpstr>
      <vt:lpstr>Standard 2</vt:lpstr>
      <vt:lpstr>Standard 3</vt:lpstr>
      <vt:lpstr>Standard 4</vt:lpstr>
      <vt:lpstr>Standard 5</vt:lpstr>
      <vt:lpstr>Standard 6</vt:lpstr>
      <vt:lpstr>Standard 7</vt:lpstr>
      <vt:lpstr>Standard 8</vt:lpstr>
      <vt:lpstr>Standard 9</vt:lpstr>
      <vt:lpstr>RFFM Landing</vt:lpstr>
      <vt:lpstr>CSIP</vt:lpstr>
      <vt:lpstr>CSIP Timeline</vt:lpstr>
      <vt:lpstr>OZ</vt:lpstr>
      <vt:lpstr>'Self-Assessment Summary'!Print_Area</vt:lpstr>
      <vt:lpstr>'Standard 1'!Print_Area</vt:lpstr>
      <vt:lpstr>'Standard 2'!Print_Area</vt:lpstr>
      <vt:lpstr>'Standard 3'!Print_Area</vt:lpstr>
      <vt:lpstr>'Standard 4'!Print_Area</vt:lpstr>
      <vt:lpstr>'Standard 5'!Print_Area</vt:lpstr>
      <vt:lpstr>'Standard 6'!Print_Area</vt:lpstr>
      <vt:lpstr>'Standard 7'!Print_Area</vt:lpstr>
      <vt:lpstr>'Standard 8'!Print_Area</vt:lpstr>
      <vt:lpstr>'Standard 9'!Print_Area</vt:lpstr>
      <vt:lpstr>OZ!St.1_RiskFactIntervention</vt:lpstr>
      <vt:lpstr>St1_1_1C</vt:lpstr>
      <vt:lpstr>OZ!St1_RegFoundation</vt:lpstr>
      <vt:lpstr>Text11</vt:lpstr>
      <vt:lpstr>Text13</vt:lpstr>
      <vt:lpstr>Text14</vt:lpstr>
      <vt:lpstr>Text15</vt:lpstr>
      <vt:lpstr>Text16</vt:lpstr>
      <vt:lpstr>Text17</vt:lpstr>
      <vt:lpstr>Text18</vt:lpstr>
      <vt:lpstr>Text19</vt:lpstr>
      <vt:lpstr>Text2</vt:lpstr>
      <vt:lpstr>Text20</vt:lpstr>
      <vt:lpstr>Text3</vt:lpstr>
      <vt:lpstr>Text5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Self Assessment/Audit Verification Summary and Gap Analysis Tool</dc:title>
  <dc:subject/>
  <dc:creator>Johnson, Alisha</dc:creator>
  <cp:keywords/>
  <dc:description/>
  <cp:lastModifiedBy>Tiara Smith</cp:lastModifiedBy>
  <cp:revision/>
  <dcterms:created xsi:type="dcterms:W3CDTF">2018-05-11T15:02:21Z</dcterms:created>
  <dcterms:modified xsi:type="dcterms:W3CDTF">2025-09-23T14:08:19Z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0x010100A53849384145C1458AA1B9AEF483B248</vt:lpwstr>
  </property>
  <property fmtid="{D5CDD505-2E9C-101B-9397-08002B2CF9AE}" pid="3" name="MediaServiceImageTags">
    <vt:lpwstr/>
  </property>
</Properties>
</file>